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nhcentersv\共有\06建設部\8上下水道課\2水道管理係\７．管理係長データ\料金改定関係\R06_水道料金改定\09 広報にほんまつ・Web・チラシ\02 Webサイト\"/>
    </mc:Choice>
  </mc:AlternateContent>
  <xr:revisionPtr revIDLastSave="0" documentId="13_ncr:1_{78138796-CF32-4B4A-9EA4-43C3F0564B5D}" xr6:coauthVersionLast="47" xr6:coauthVersionMax="47" xr10:uidLastSave="{00000000-0000-0000-0000-000000000000}"/>
  <workbookProtection workbookAlgorithmName="SHA-512" workbookHashValue="ZzGIcXLCgPeOprzLDwIHShgtI1kqxAEPHJvioeBEZeh1PCpr6uyUal2m+JxKO8WW3+28CsOnSrBpyeNEl1DvpA==" workbookSaltValue="QGkIiaiMRRlCaW17C/y+kA==" workbookSpinCount="100000" lockStructure="1"/>
  <bookViews>
    <workbookView xWindow="-120" yWindow="-120" windowWidth="20730" windowHeight="11160" xr2:uid="{00000000-000D-0000-FFFF-FFFF00000000}"/>
  </bookViews>
  <sheets>
    <sheet name="料金算定" sheetId="1" r:id="rId1"/>
    <sheet name="リスト" sheetId="2" state="hidden" r:id="rId2"/>
    <sheet name="下水道リスト" sheetId="24" state="hidden" r:id="rId3"/>
    <sheet name="二本松-現行" sheetId="3" state="hidden" r:id="rId4"/>
    <sheet name="岳-現行" sheetId="4" state="hidden" r:id="rId5"/>
    <sheet name="安達（家庭用)-現行" sheetId="5" state="hidden" r:id="rId6"/>
    <sheet name="安達（営業用）-現行" sheetId="6" state="hidden" r:id="rId7"/>
    <sheet name="二本松-R7" sheetId="7" state="hidden" r:id="rId8"/>
    <sheet name="岳-R7" sheetId="9" state="hidden" r:id="rId9"/>
    <sheet name="安達-R7" sheetId="13" state="hidden" r:id="rId10"/>
    <sheet name="二本松-R8" sheetId="11" state="hidden" r:id="rId11"/>
    <sheet name="岳-R8" sheetId="10" state="hidden" r:id="rId12"/>
    <sheet name="安達-R8" sheetId="14" state="hidden" r:id="rId13"/>
    <sheet name="統一" sheetId="8" state="hidden" r:id="rId14"/>
    <sheet name="岳-統一" sheetId="12" state="hidden" r:id="rId15"/>
    <sheet name="下水-二本松-現行" sheetId="15" state="hidden" r:id="rId16"/>
    <sheet name="下水-岳-現行" sheetId="16" state="hidden" r:id="rId17"/>
    <sheet name="下水-安達-現行" sheetId="17" state="hidden" r:id="rId18"/>
    <sheet name="下水-二本松-R7" sheetId="18" state="hidden" r:id="rId19"/>
    <sheet name="下水-安達-R7" sheetId="20" state="hidden" r:id="rId20"/>
    <sheet name="下水-二本松-R8" sheetId="21" state="hidden" r:id="rId21"/>
    <sheet name="下水-安達-R8" sheetId="22" state="hidden" r:id="rId22"/>
    <sheet name="下水-統一" sheetId="23" state="hidden" r:id="rId23"/>
  </sheets>
  <definedNames>
    <definedName name="_xlnm.Print_Area" localSheetId="6">'安達（営業用）-現行'!$C$2:$G$8</definedName>
    <definedName name="_xlnm.Print_Area" localSheetId="5">'安達（家庭用)-現行'!$C$2:$G$8</definedName>
    <definedName name="_xlnm.Print_Area" localSheetId="9">'安達-R7'!$C$2:$G$7</definedName>
    <definedName name="_xlnm.Print_Area" localSheetId="12">'安達-R8'!$C$2:$G$7</definedName>
    <definedName name="_xlnm.Print_Area" localSheetId="8">'岳-R7'!$C$2:$G$7</definedName>
    <definedName name="_xlnm.Print_Area" localSheetId="11">'岳-R8'!$C$2:$G$7</definedName>
    <definedName name="_xlnm.Print_Area" localSheetId="4">'岳-現行'!$C$2:$G$7</definedName>
    <definedName name="_xlnm.Print_Area" localSheetId="14">'岳-統一'!$C$2:$G$7</definedName>
    <definedName name="_xlnm.Print_Area" localSheetId="13">統一!$C$2:$G$7</definedName>
    <definedName name="_xlnm.Print_Area" localSheetId="7">'二本松-R7'!$C$2:$G$7</definedName>
    <definedName name="_xlnm.Print_Area" localSheetId="10">'二本松-R8'!$C$2:$G$7</definedName>
    <definedName name="_xlnm.Print_Area" localSheetId="3">'二本松-現行'!$C$2:$G$7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7" i="1" l="1"/>
  <c r="Q57" i="1"/>
  <c r="K57" i="1"/>
  <c r="E6" i="3"/>
  <c r="N57" i="1"/>
  <c r="I19" i="24"/>
  <c r="I20" i="24" s="1"/>
  <c r="I26" i="24"/>
  <c r="I27" i="24" s="1"/>
  <c r="I24" i="24"/>
  <c r="I17" i="24"/>
  <c r="I13" i="24"/>
  <c r="I12" i="24"/>
  <c r="I25" i="24"/>
  <c r="I18" i="24"/>
  <c r="I11" i="24"/>
  <c r="I10" i="24"/>
  <c r="I4" i="24"/>
  <c r="I3" i="24"/>
  <c r="I6" i="24" l="1"/>
  <c r="I5" i="24"/>
  <c r="B60" i="1" l="1"/>
  <c r="B57" i="1"/>
  <c r="B4" i="23" l="1"/>
  <c r="B4" i="22"/>
  <c r="B4" i="21"/>
  <c r="B4" i="20"/>
  <c r="B4" i="18"/>
  <c r="E15" i="17"/>
  <c r="B4" i="16"/>
  <c r="B4" i="15"/>
  <c r="D6" i="23" l="1"/>
  <c r="J24" i="24" s="1"/>
  <c r="D4" i="23"/>
  <c r="D6" i="22"/>
  <c r="J19" i="24" s="1"/>
  <c r="D4" i="22"/>
  <c r="D6" i="21"/>
  <c r="J17" i="24" s="1"/>
  <c r="D4" i="21"/>
  <c r="D6" i="20"/>
  <c r="J12" i="24" s="1"/>
  <c r="D4" i="20"/>
  <c r="D6" i="18"/>
  <c r="J10" i="24" s="1"/>
  <c r="D4" i="18"/>
  <c r="D11" i="17"/>
  <c r="D10" i="17"/>
  <c r="E10" i="17" s="1"/>
  <c r="F10" i="17" s="1"/>
  <c r="D9" i="17"/>
  <c r="E9" i="17" s="1"/>
  <c r="F9" i="17" s="1"/>
  <c r="D8" i="17"/>
  <c r="D7" i="17"/>
  <c r="D6" i="17"/>
  <c r="E6" i="17" s="1"/>
  <c r="F6" i="17" s="1"/>
  <c r="D5" i="17"/>
  <c r="E5" i="17" s="1"/>
  <c r="F5" i="17" s="1"/>
  <c r="F4" i="17"/>
  <c r="D4" i="17"/>
  <c r="D6" i="16"/>
  <c r="D4" i="16"/>
  <c r="K60" i="1" l="1"/>
  <c r="N60" i="1"/>
  <c r="J13" i="24"/>
  <c r="K63" i="1"/>
  <c r="K66" i="1" s="1"/>
  <c r="J20" i="24"/>
  <c r="N63" i="1"/>
  <c r="N66" i="1" s="1"/>
  <c r="J25" i="24"/>
  <c r="J18" i="24"/>
  <c r="J11" i="24"/>
  <c r="J4" i="24"/>
  <c r="J26" i="24"/>
  <c r="Q60" i="1" s="1"/>
  <c r="D12" i="17"/>
  <c r="E8" i="17"/>
  <c r="F8" i="17" s="1"/>
  <c r="E4" i="17"/>
  <c r="E7" i="17"/>
  <c r="F7" i="17" s="1"/>
  <c r="E11" i="17"/>
  <c r="F11" i="17" s="1"/>
  <c r="D6" i="15"/>
  <c r="J3" i="24" s="1"/>
  <c r="D4" i="15"/>
  <c r="J27" i="24" l="1"/>
  <c r="F12" i="17"/>
  <c r="E12" i="17"/>
  <c r="Q63" i="1" l="1"/>
  <c r="Q66" i="1" s="1"/>
  <c r="J5" i="24"/>
  <c r="J6" i="24"/>
  <c r="E17" i="17"/>
  <c r="E6" i="14"/>
  <c r="E7" i="14" s="1"/>
  <c r="F7" i="14" s="1"/>
  <c r="E5" i="14"/>
  <c r="F5" i="14" s="1"/>
  <c r="E6" i="13"/>
  <c r="E7" i="13" s="1"/>
  <c r="F7" i="13" s="1"/>
  <c r="E5" i="13"/>
  <c r="F5" i="13" s="1"/>
  <c r="D24" i="12"/>
  <c r="D23" i="12"/>
  <c r="D22" i="12"/>
  <c r="D21" i="12"/>
  <c r="D19" i="12"/>
  <c r="D18" i="12"/>
  <c r="D17" i="12"/>
  <c r="D16" i="12"/>
  <c r="D15" i="12"/>
  <c r="D14" i="12"/>
  <c r="D13" i="12"/>
  <c r="D12" i="12"/>
  <c r="E6" i="12"/>
  <c r="E7" i="12" s="1"/>
  <c r="E5" i="12"/>
  <c r="F5" i="12" s="1"/>
  <c r="D27" i="11"/>
  <c r="D26" i="11"/>
  <c r="D25" i="11"/>
  <c r="D24" i="11"/>
  <c r="D23" i="11"/>
  <c r="D22" i="11"/>
  <c r="D21" i="11"/>
  <c r="D19" i="11"/>
  <c r="D18" i="11"/>
  <c r="D17" i="11"/>
  <c r="D16" i="11"/>
  <c r="D15" i="11"/>
  <c r="D14" i="11"/>
  <c r="D13" i="11"/>
  <c r="D12" i="11"/>
  <c r="E6" i="11"/>
  <c r="E7" i="11" s="1"/>
  <c r="F7" i="11" s="1"/>
  <c r="E5" i="11"/>
  <c r="F5" i="11" s="1"/>
  <c r="E16" i="1"/>
  <c r="F7" i="1"/>
  <c r="D24" i="10"/>
  <c r="D23" i="10"/>
  <c r="D22" i="10"/>
  <c r="D21" i="10"/>
  <c r="D19" i="10"/>
  <c r="D18" i="10"/>
  <c r="D17" i="10"/>
  <c r="D16" i="10"/>
  <c r="D15" i="10"/>
  <c r="D14" i="10"/>
  <c r="D13" i="10"/>
  <c r="D12" i="10"/>
  <c r="E6" i="10"/>
  <c r="E7" i="10" s="1"/>
  <c r="F7" i="10" s="1"/>
  <c r="E5" i="10"/>
  <c r="F5" i="10" s="1"/>
  <c r="D24" i="9"/>
  <c r="D23" i="9"/>
  <c r="D22" i="9"/>
  <c r="D21" i="9"/>
  <c r="D19" i="9"/>
  <c r="D18" i="9"/>
  <c r="D17" i="9"/>
  <c r="D16" i="9"/>
  <c r="D15" i="9"/>
  <c r="D14" i="9"/>
  <c r="D13" i="9"/>
  <c r="D12" i="9"/>
  <c r="E6" i="9"/>
  <c r="E7" i="9" s="1"/>
  <c r="F7" i="9" s="1"/>
  <c r="E5" i="9"/>
  <c r="D27" i="8"/>
  <c r="D26" i="8"/>
  <c r="D25" i="8"/>
  <c r="D24" i="8"/>
  <c r="D23" i="8"/>
  <c r="D22" i="8"/>
  <c r="D21" i="8"/>
  <c r="D19" i="8"/>
  <c r="D18" i="8"/>
  <c r="D17" i="8"/>
  <c r="D16" i="8"/>
  <c r="D15" i="8"/>
  <c r="D14" i="8"/>
  <c r="D13" i="8"/>
  <c r="D12" i="8"/>
  <c r="E6" i="8"/>
  <c r="E7" i="8" s="1"/>
  <c r="F7" i="8" s="1"/>
  <c r="E5" i="8"/>
  <c r="F5" i="8" s="1"/>
  <c r="D22" i="7"/>
  <c r="D23" i="7"/>
  <c r="D24" i="7"/>
  <c r="D25" i="7"/>
  <c r="D26" i="7"/>
  <c r="D27" i="7"/>
  <c r="D21" i="7"/>
  <c r="D13" i="7"/>
  <c r="D14" i="7"/>
  <c r="D15" i="7"/>
  <c r="D16" i="7"/>
  <c r="D17" i="7"/>
  <c r="D18" i="7"/>
  <c r="D19" i="7"/>
  <c r="D12" i="7"/>
  <c r="E60" i="1" l="1"/>
  <c r="E63" i="1" s="1"/>
  <c r="E66" i="1" s="1"/>
  <c r="E23" i="1"/>
  <c r="E52" i="1"/>
  <c r="O16" i="2"/>
  <c r="N23" i="2"/>
  <c r="N22" i="2"/>
  <c r="O23" i="2"/>
  <c r="O22" i="2"/>
  <c r="N30" i="2"/>
  <c r="O24" i="2"/>
  <c r="O25" i="2"/>
  <c r="N29" i="2"/>
  <c r="N32" i="2"/>
  <c r="N31" i="2"/>
  <c r="N24" i="2"/>
  <c r="N25" i="2"/>
  <c r="N28" i="1" s="1"/>
  <c r="N18" i="2"/>
  <c r="N17" i="2"/>
  <c r="O17" i="2"/>
  <c r="O18" i="2"/>
  <c r="F7" i="12"/>
  <c r="G5" i="14"/>
  <c r="G5" i="13"/>
  <c r="G5" i="11"/>
  <c r="G5" i="10"/>
  <c r="F5" i="9"/>
  <c r="E6" i="7"/>
  <c r="E7" i="7" s="1"/>
  <c r="F7" i="7" s="1"/>
  <c r="E5" i="7"/>
  <c r="F5" i="7" s="1"/>
  <c r="T6" i="2"/>
  <c r="T5" i="2"/>
  <c r="Q6" i="2"/>
  <c r="N6" i="2" s="1"/>
  <c r="Q5" i="2"/>
  <c r="N5" i="2" s="1"/>
  <c r="E6" i="6"/>
  <c r="E6" i="5"/>
  <c r="E6" i="4"/>
  <c r="E5" i="6"/>
  <c r="E5" i="5"/>
  <c r="E5" i="4"/>
  <c r="E5" i="3"/>
  <c r="B34" i="1"/>
  <c r="B31" i="1"/>
  <c r="B28" i="1"/>
  <c r="P77" i="1" l="1"/>
  <c r="J72" i="1"/>
  <c r="M74" i="1"/>
  <c r="M75" i="1"/>
  <c r="J71" i="1"/>
  <c r="P78" i="1"/>
  <c r="N31" i="1"/>
  <c r="N15" i="2"/>
  <c r="G5" i="12"/>
  <c r="O30" i="2"/>
  <c r="G5" i="8"/>
  <c r="O29" i="2"/>
  <c r="O32" i="2"/>
  <c r="O31" i="2"/>
  <c r="Q28" i="1"/>
  <c r="G5" i="9"/>
  <c r="N16" i="2"/>
  <c r="K28" i="1" l="1"/>
  <c r="Q31" i="1"/>
  <c r="Q34" i="1" s="1"/>
  <c r="G5" i="7"/>
  <c r="O15" i="2"/>
  <c r="K31" i="1" s="1"/>
  <c r="N34" i="1"/>
  <c r="N37" i="1" s="1"/>
  <c r="E7" i="6"/>
  <c r="F5" i="6"/>
  <c r="E7" i="5"/>
  <c r="F5" i="5"/>
  <c r="E7" i="4"/>
  <c r="F7" i="4" s="1"/>
  <c r="F5" i="4"/>
  <c r="E7" i="3"/>
  <c r="F7" i="3" s="1"/>
  <c r="F5" i="3"/>
  <c r="Q37" i="1" l="1"/>
  <c r="O3" i="2"/>
  <c r="N3" i="2"/>
  <c r="K34" i="1"/>
  <c r="K37" i="1" s="1"/>
  <c r="V5" i="2"/>
  <c r="V6" i="2"/>
  <c r="S5" i="2"/>
  <c r="S6" i="2"/>
  <c r="O4" i="2"/>
  <c r="F7" i="6"/>
  <c r="U6" i="2" s="1"/>
  <c r="N4" i="2"/>
  <c r="E28" i="1" s="1"/>
  <c r="F7" i="5"/>
  <c r="R5" i="2" s="1"/>
  <c r="G5" i="3"/>
  <c r="G5" i="4"/>
  <c r="P6" i="2" l="1"/>
  <c r="P5" i="2"/>
  <c r="G5" i="6"/>
  <c r="R6" i="2"/>
  <c r="O6" i="2" s="1"/>
  <c r="U5" i="2"/>
  <c r="O5" i="2" s="1"/>
  <c r="G5" i="5"/>
  <c r="E34" i="1" l="1"/>
  <c r="F34" i="1" s="1"/>
  <c r="E31" i="1"/>
  <c r="E37" i="1" l="1"/>
  <c r="E40" i="1" s="1"/>
  <c r="P48" i="1" l="1"/>
  <c r="P49" i="1"/>
  <c r="M45" i="1"/>
  <c r="M46" i="1"/>
  <c r="J42" i="1"/>
  <c r="J43" i="1"/>
</calcChain>
</file>

<file path=xl/sharedStrings.xml><?xml version="1.0" encoding="utf-8"?>
<sst xmlns="http://schemas.openxmlformats.org/spreadsheetml/2006/main" count="628" uniqueCount="132">
  <si>
    <t>入力項目</t>
    <rPh sb="0" eb="4">
      <t>ニュウリョクコウモク</t>
    </rPh>
    <phoneticPr fontId="1"/>
  </si>
  <si>
    <t>お客様番号</t>
    <rPh sb="1" eb="3">
      <t>キャクサマ</t>
    </rPh>
    <rPh sb="3" eb="5">
      <t>バンゴウ</t>
    </rPh>
    <phoneticPr fontId="1"/>
  </si>
  <si>
    <t>メーター口径</t>
    <rPh sb="4" eb="6">
      <t>コウケイ</t>
    </rPh>
    <phoneticPr fontId="1"/>
  </si>
  <si>
    <t>使用用途</t>
    <rPh sb="0" eb="4">
      <t>シヨウヨウト</t>
    </rPh>
    <phoneticPr fontId="1"/>
  </si>
  <si>
    <t>使用水量</t>
    <rPh sb="0" eb="4">
      <t>シヨウスイリョウ</t>
    </rPh>
    <phoneticPr fontId="1"/>
  </si>
  <si>
    <t>㎜</t>
    <phoneticPr fontId="1"/>
  </si>
  <si>
    <t>㎥</t>
    <phoneticPr fontId="1"/>
  </si>
  <si>
    <t>お客様番号</t>
    <rPh sb="1" eb="5">
      <t>キャクサマバンゴウ</t>
    </rPh>
    <phoneticPr fontId="1"/>
  </si>
  <si>
    <t>口径</t>
    <rPh sb="0" eb="2">
      <t>コウケイ</t>
    </rPh>
    <phoneticPr fontId="1"/>
  </si>
  <si>
    <t>家庭用</t>
    <rPh sb="0" eb="3">
      <t>カテイヨウ</t>
    </rPh>
    <phoneticPr fontId="1"/>
  </si>
  <si>
    <t>営業用</t>
    <rPh sb="0" eb="3">
      <t>エイギョウヨウ</t>
    </rPh>
    <phoneticPr fontId="1"/>
  </si>
  <si>
    <t>二本松</t>
    <rPh sb="0" eb="3">
      <t>ニホンマツ</t>
    </rPh>
    <phoneticPr fontId="1"/>
  </si>
  <si>
    <t>岳</t>
    <rPh sb="0" eb="1">
      <t>ダケ</t>
    </rPh>
    <phoneticPr fontId="1"/>
  </si>
  <si>
    <t>安達</t>
    <rPh sb="0" eb="2">
      <t>アダチ</t>
    </rPh>
    <phoneticPr fontId="1"/>
  </si>
  <si>
    <t>渋川</t>
    <rPh sb="0" eb="2">
      <t>シブカワ</t>
    </rPh>
    <phoneticPr fontId="1"/>
  </si>
  <si>
    <t>地区</t>
    <rPh sb="0" eb="2">
      <t>チク</t>
    </rPh>
    <phoneticPr fontId="1"/>
  </si>
  <si>
    <t>項　　　目</t>
    <rPh sb="0" eb="1">
      <t>コウ</t>
    </rPh>
    <rPh sb="4" eb="5">
      <t>メ</t>
    </rPh>
    <phoneticPr fontId="9"/>
  </si>
  <si>
    <t>使用口径</t>
    <rPh sb="0" eb="2">
      <t>シヨウ</t>
    </rPh>
    <rPh sb="2" eb="4">
      <t>コウケイ</t>
    </rPh>
    <phoneticPr fontId="9"/>
  </si>
  <si>
    <t>使用水量</t>
    <rPh sb="0" eb="2">
      <t>シヨウ</t>
    </rPh>
    <rPh sb="2" eb="4">
      <t>スイリョウ</t>
    </rPh>
    <phoneticPr fontId="9"/>
  </si>
  <si>
    <t>計算水量</t>
    <rPh sb="0" eb="2">
      <t>ケイサン</t>
    </rPh>
    <rPh sb="2" eb="4">
      <t>スイリョウ</t>
    </rPh>
    <phoneticPr fontId="9"/>
  </si>
  <si>
    <t>1&lt;10</t>
    <phoneticPr fontId="9"/>
  </si>
  <si>
    <t>11&lt;20</t>
    <phoneticPr fontId="9"/>
  </si>
  <si>
    <t>21&lt;30</t>
    <phoneticPr fontId="9"/>
  </si>
  <si>
    <t>31&lt;50</t>
    <phoneticPr fontId="9"/>
  </si>
  <si>
    <t>51&lt;100</t>
    <phoneticPr fontId="9"/>
  </si>
  <si>
    <t>101&lt;500</t>
    <phoneticPr fontId="9"/>
  </si>
  <si>
    <t>501&lt;</t>
    <phoneticPr fontId="9"/>
  </si>
  <si>
    <t>31&lt;</t>
    <phoneticPr fontId="9"/>
  </si>
  <si>
    <t>超過水量</t>
    <rPh sb="0" eb="2">
      <t>チョウカ</t>
    </rPh>
    <rPh sb="2" eb="4">
      <t>スイリョウ</t>
    </rPh>
    <phoneticPr fontId="9"/>
  </si>
  <si>
    <t>基本水量</t>
    <rPh sb="0" eb="2">
      <t>キホン</t>
    </rPh>
    <rPh sb="2" eb="4">
      <t>スイリョウ</t>
    </rPh>
    <phoneticPr fontId="9"/>
  </si>
  <si>
    <t>31&lt;40</t>
    <phoneticPr fontId="9"/>
  </si>
  <si>
    <t>41&lt;50</t>
    <phoneticPr fontId="9"/>
  </si>
  <si>
    <t>51&lt;</t>
    <phoneticPr fontId="9"/>
  </si>
  <si>
    <t>1&lt;20</t>
    <phoneticPr fontId="9"/>
  </si>
  <si>
    <t>21&lt;40</t>
    <phoneticPr fontId="9"/>
  </si>
  <si>
    <t>41&lt;90</t>
    <phoneticPr fontId="9"/>
  </si>
  <si>
    <t>91&lt;</t>
    <phoneticPr fontId="9"/>
  </si>
  <si>
    <t>項目</t>
    <rPh sb="0" eb="2">
      <t>コウモク</t>
    </rPh>
    <phoneticPr fontId="1"/>
  </si>
  <si>
    <t>準備料金</t>
    <rPh sb="0" eb="4">
      <t>ジュンビリョウキン</t>
    </rPh>
    <phoneticPr fontId="1"/>
  </si>
  <si>
    <t>水量料金</t>
    <rPh sb="0" eb="4">
      <t>スイリョウリョウキン</t>
    </rPh>
    <phoneticPr fontId="1"/>
  </si>
  <si>
    <t>メーター使用料</t>
    <rPh sb="4" eb="7">
      <t>シヨウリョウ</t>
    </rPh>
    <phoneticPr fontId="1"/>
  </si>
  <si>
    <t>円</t>
    <rPh sb="0" eb="1">
      <t>エン</t>
    </rPh>
    <phoneticPr fontId="1"/>
  </si>
  <si>
    <t>消費税(10％)</t>
    <rPh sb="0" eb="3">
      <t>ショウヒゼイ</t>
    </rPh>
    <phoneticPr fontId="1"/>
  </si>
  <si>
    <t>合計（税込）</t>
    <rPh sb="0" eb="2">
      <t>ゴウケイ</t>
    </rPh>
    <rPh sb="3" eb="5">
      <t>ゼイコミ</t>
    </rPh>
    <phoneticPr fontId="1"/>
  </si>
  <si>
    <t>単価(税抜)</t>
    <rPh sb="0" eb="2">
      <t>タンカ</t>
    </rPh>
    <rPh sb="3" eb="5">
      <t>ゼイヌキ</t>
    </rPh>
    <phoneticPr fontId="9"/>
  </si>
  <si>
    <t>水道料金（税抜）</t>
    <rPh sb="0" eb="2">
      <t>スイドウ</t>
    </rPh>
    <rPh sb="2" eb="4">
      <t>リョウキン</t>
    </rPh>
    <rPh sb="5" eb="7">
      <t>ゼイヌキ</t>
    </rPh>
    <phoneticPr fontId="9"/>
  </si>
  <si>
    <t>基本料金</t>
    <rPh sb="0" eb="4">
      <t>キホンリョウキン</t>
    </rPh>
    <phoneticPr fontId="1"/>
  </si>
  <si>
    <t>超過料金</t>
    <rPh sb="0" eb="4">
      <t>チョウカリョウキン</t>
    </rPh>
    <phoneticPr fontId="1"/>
  </si>
  <si>
    <t>－</t>
    <phoneticPr fontId="1"/>
  </si>
  <si>
    <t>(営)基本料金</t>
    <rPh sb="3" eb="7">
      <t>キホンリョウキン</t>
    </rPh>
    <phoneticPr fontId="1"/>
  </si>
  <si>
    <t>(営)水量料金</t>
    <rPh sb="3" eb="7">
      <t>スイリョウリョウキン</t>
    </rPh>
    <phoneticPr fontId="1"/>
  </si>
  <si>
    <t>(家)基本料金</t>
    <rPh sb="1" eb="2">
      <t>イエ</t>
    </rPh>
    <rPh sb="3" eb="7">
      <t>キホンリョウキン</t>
    </rPh>
    <phoneticPr fontId="1"/>
  </si>
  <si>
    <t>(家)水量料金</t>
    <rPh sb="3" eb="7">
      <t>スイリョウリョウキン</t>
    </rPh>
    <phoneticPr fontId="1"/>
  </si>
  <si>
    <t>統一後の水道料金</t>
    <rPh sb="0" eb="2">
      <t>トウイツ</t>
    </rPh>
    <rPh sb="2" eb="3">
      <t>ゴ</t>
    </rPh>
    <rPh sb="4" eb="6">
      <t>スイドウ</t>
    </rPh>
    <rPh sb="6" eb="8">
      <t>リョウキン</t>
    </rPh>
    <phoneticPr fontId="1"/>
  </si>
  <si>
    <t>改定前</t>
    <rPh sb="0" eb="3">
      <t>カイテイマエ</t>
    </rPh>
    <phoneticPr fontId="1"/>
  </si>
  <si>
    <t>…　お客様番号の頭１桁の数字を入力してください。</t>
    <rPh sb="3" eb="7">
      <t>キャクサマバンゴウ</t>
    </rPh>
    <rPh sb="8" eb="9">
      <t>アタマ</t>
    </rPh>
    <rPh sb="10" eb="11">
      <t>ケタ</t>
    </rPh>
    <rPh sb="12" eb="14">
      <t>スウジ</t>
    </rPh>
    <rPh sb="15" eb="17">
      <t>ニュウリョク</t>
    </rPh>
    <phoneticPr fontId="1"/>
  </si>
  <si>
    <t>…　ご使用の水道メーターの口径を選択してください。</t>
    <rPh sb="3" eb="5">
      <t>シヨウ</t>
    </rPh>
    <rPh sb="6" eb="8">
      <t>スイドウ</t>
    </rPh>
    <rPh sb="13" eb="15">
      <t>コウケイ</t>
    </rPh>
    <rPh sb="16" eb="18">
      <t>センタク</t>
    </rPh>
    <phoneticPr fontId="1"/>
  </si>
  <si>
    <t>…　毎月の平均的な使用水量を入力してください。</t>
    <rPh sb="2" eb="4">
      <t>マイツキ</t>
    </rPh>
    <rPh sb="5" eb="8">
      <t>ヘイキンテキ</t>
    </rPh>
    <rPh sb="9" eb="13">
      <t>シヨウスイリョウ</t>
    </rPh>
    <rPh sb="14" eb="16">
      <t>ニュウリョク</t>
    </rPh>
    <phoneticPr fontId="1"/>
  </si>
  <si>
    <t>1:二本松､2:岳､3:安達､4:渋川</t>
    <rPh sb="2" eb="5">
      <t>ニホンマツ</t>
    </rPh>
    <rPh sb="8" eb="9">
      <t>ダケ</t>
    </rPh>
    <rPh sb="12" eb="14">
      <t>アダチ</t>
    </rPh>
    <rPh sb="17" eb="19">
      <t>シブカワ</t>
    </rPh>
    <phoneticPr fontId="1"/>
  </si>
  <si>
    <t>料　　金</t>
    <rPh sb="0" eb="1">
      <t>リョウ</t>
    </rPh>
    <rPh sb="3" eb="4">
      <t>キン</t>
    </rPh>
    <phoneticPr fontId="1"/>
  </si>
  <si>
    <t>…　お客様番号が３または４の場合は使用用途を選択してください。</t>
    <rPh sb="3" eb="7">
      <t>キャクサマバンゴウ</t>
    </rPh>
    <rPh sb="14" eb="16">
      <t>バアイ</t>
    </rPh>
    <rPh sb="17" eb="21">
      <t>シヨウヨウト</t>
    </rPh>
    <rPh sb="22" eb="24">
      <t>センタク</t>
    </rPh>
    <phoneticPr fontId="1"/>
  </si>
  <si>
    <t>（お客様番号が１及び２の場合は選択不要です。）</t>
    <rPh sb="2" eb="3">
      <t>キャク</t>
    </rPh>
    <rPh sb="3" eb="4">
      <t>サマ</t>
    </rPh>
    <rPh sb="4" eb="6">
      <t>バンゴウ</t>
    </rPh>
    <rPh sb="8" eb="9">
      <t>オヨ</t>
    </rPh>
    <rPh sb="12" eb="14">
      <t>バアイ</t>
    </rPh>
    <rPh sb="15" eb="17">
      <t>センタク</t>
    </rPh>
    <rPh sb="17" eb="19">
      <t>フヨウ</t>
    </rPh>
    <phoneticPr fontId="1"/>
  </si>
  <si>
    <t>単価（税抜）</t>
    <rPh sb="0" eb="2">
      <t>タンカ</t>
    </rPh>
    <rPh sb="3" eb="5">
      <t>ゼイヌキ</t>
    </rPh>
    <phoneticPr fontId="9"/>
  </si>
  <si>
    <t>二本松地域水道料金計算表【現行】</t>
    <rPh sb="0" eb="3">
      <t>ニホンマツ</t>
    </rPh>
    <rPh sb="3" eb="5">
      <t>チイキ</t>
    </rPh>
    <rPh sb="5" eb="7">
      <t>スイドウ</t>
    </rPh>
    <rPh sb="7" eb="9">
      <t>リョウキン</t>
    </rPh>
    <rPh sb="9" eb="11">
      <t>ケイサン</t>
    </rPh>
    <rPh sb="11" eb="12">
      <t>ヒョウ</t>
    </rPh>
    <rPh sb="12" eb="16">
      <t>(ゲンコウ)</t>
    </rPh>
    <phoneticPr fontId="9"/>
  </si>
  <si>
    <t>岳地区水道料金計算表【現行】</t>
    <rPh sb="0" eb="1">
      <t>タケ</t>
    </rPh>
    <rPh sb="1" eb="3">
      <t>チク</t>
    </rPh>
    <rPh sb="3" eb="5">
      <t>スイドウ</t>
    </rPh>
    <rPh sb="5" eb="7">
      <t>リョウキン</t>
    </rPh>
    <rPh sb="7" eb="9">
      <t>ケイサン</t>
    </rPh>
    <rPh sb="9" eb="10">
      <t>ヒョウ</t>
    </rPh>
    <phoneticPr fontId="9"/>
  </si>
  <si>
    <t>安達地域水道料金計算表（家庭用）【現行】</t>
    <rPh sb="0" eb="2">
      <t>アダチ</t>
    </rPh>
    <rPh sb="2" eb="4">
      <t>チイキ</t>
    </rPh>
    <rPh sb="4" eb="6">
      <t>スイドウ</t>
    </rPh>
    <rPh sb="6" eb="8">
      <t>リョウキン</t>
    </rPh>
    <rPh sb="8" eb="10">
      <t>ケイサン</t>
    </rPh>
    <rPh sb="10" eb="11">
      <t>ヒョウ</t>
    </rPh>
    <rPh sb="12" eb="15">
      <t>カテイヨウ</t>
    </rPh>
    <phoneticPr fontId="9"/>
  </si>
  <si>
    <t>安達地域水道料金計算表（営業用・団体用）【現行】</t>
    <rPh sb="0" eb="2">
      <t>アダチ</t>
    </rPh>
    <rPh sb="2" eb="4">
      <t>チイキ</t>
    </rPh>
    <rPh sb="4" eb="6">
      <t>スイドウ</t>
    </rPh>
    <rPh sb="6" eb="8">
      <t>リョウキン</t>
    </rPh>
    <rPh sb="8" eb="10">
      <t>ケイサン</t>
    </rPh>
    <rPh sb="10" eb="11">
      <t>ヒョウ</t>
    </rPh>
    <rPh sb="12" eb="15">
      <t>エイギョウヨウ</t>
    </rPh>
    <rPh sb="16" eb="18">
      <t>ダンタイ</t>
    </rPh>
    <rPh sb="18" eb="19">
      <t>ヨウ</t>
    </rPh>
    <phoneticPr fontId="9"/>
  </si>
  <si>
    <t>二本松地域水道料金計算表【Ｒ７】</t>
    <rPh sb="0" eb="3">
      <t>ニホンマツ</t>
    </rPh>
    <rPh sb="3" eb="5">
      <t>チイキ</t>
    </rPh>
    <rPh sb="5" eb="7">
      <t>スイドウ</t>
    </rPh>
    <rPh sb="7" eb="9">
      <t>リョウキン</t>
    </rPh>
    <rPh sb="9" eb="11">
      <t>ケイサン</t>
    </rPh>
    <rPh sb="11" eb="12">
      <t>ヒョウ</t>
    </rPh>
    <phoneticPr fontId="9"/>
  </si>
  <si>
    <t>二本松地域水道料金計算表【Ｒ８】</t>
    <rPh sb="0" eb="3">
      <t>ニホンマツ</t>
    </rPh>
    <rPh sb="3" eb="5">
      <t>チイキ</t>
    </rPh>
    <rPh sb="5" eb="7">
      <t>スイドウ</t>
    </rPh>
    <rPh sb="7" eb="9">
      <t>リョウキン</t>
    </rPh>
    <rPh sb="9" eb="11">
      <t>ケイサン</t>
    </rPh>
    <rPh sb="11" eb="12">
      <t>ヒョウ</t>
    </rPh>
    <phoneticPr fontId="9"/>
  </si>
  <si>
    <t>二本松市水道料金計算表【統一後】</t>
    <rPh sb="0" eb="4">
      <t>ニホンマツシ</t>
    </rPh>
    <rPh sb="4" eb="6">
      <t>スイドウ</t>
    </rPh>
    <rPh sb="6" eb="8">
      <t>リョウキン</t>
    </rPh>
    <rPh sb="8" eb="10">
      <t>ケイサン</t>
    </rPh>
    <rPh sb="10" eb="11">
      <t>ヒョウ</t>
    </rPh>
    <phoneticPr fontId="9"/>
  </si>
  <si>
    <t>岳地区水道料金計算表【Ｒ７】</t>
    <rPh sb="0" eb="3">
      <t>ダケチク</t>
    </rPh>
    <rPh sb="3" eb="5">
      <t>スイドウ</t>
    </rPh>
    <rPh sb="5" eb="7">
      <t>リョウキン</t>
    </rPh>
    <rPh sb="7" eb="9">
      <t>ケイサン</t>
    </rPh>
    <rPh sb="9" eb="10">
      <t>ヒョウ</t>
    </rPh>
    <phoneticPr fontId="9"/>
  </si>
  <si>
    <t>岳地区水道料金計算表【Ｒ８】</t>
    <rPh sb="0" eb="3">
      <t>ダケチク</t>
    </rPh>
    <rPh sb="3" eb="5">
      <t>スイドウ</t>
    </rPh>
    <rPh sb="5" eb="7">
      <t>リョウキン</t>
    </rPh>
    <rPh sb="7" eb="9">
      <t>ケイサン</t>
    </rPh>
    <rPh sb="9" eb="10">
      <t>ヒョウ</t>
    </rPh>
    <phoneticPr fontId="9"/>
  </si>
  <si>
    <t>岳地区水道料金計算表【統一後】</t>
    <rPh sb="0" eb="3">
      <t>ダケチク</t>
    </rPh>
    <rPh sb="3" eb="5">
      <t>スイドウ</t>
    </rPh>
    <rPh sb="5" eb="7">
      <t>リョウキン</t>
    </rPh>
    <rPh sb="7" eb="9">
      <t>ケイサン</t>
    </rPh>
    <rPh sb="9" eb="10">
      <t>ヒョウ</t>
    </rPh>
    <phoneticPr fontId="9"/>
  </si>
  <si>
    <t>安達地域水道料金計算表【Ｒ７】</t>
    <rPh sb="0" eb="2">
      <t>アダチ</t>
    </rPh>
    <rPh sb="2" eb="4">
      <t>チイキ</t>
    </rPh>
    <rPh sb="4" eb="6">
      <t>スイドウ</t>
    </rPh>
    <rPh sb="6" eb="8">
      <t>リョウキン</t>
    </rPh>
    <rPh sb="8" eb="10">
      <t>ケイサン</t>
    </rPh>
    <rPh sb="10" eb="11">
      <t>ヒョウ</t>
    </rPh>
    <phoneticPr fontId="9"/>
  </si>
  <si>
    <t>新単価</t>
    <rPh sb="0" eb="3">
      <t>シンタンカ</t>
    </rPh>
    <phoneticPr fontId="1"/>
  </si>
  <si>
    <t>安達地域水道料金計算表【Ｒ８】</t>
    <rPh sb="0" eb="2">
      <t>アダチ</t>
    </rPh>
    <rPh sb="2" eb="4">
      <t>チイキ</t>
    </rPh>
    <rPh sb="4" eb="6">
      <t>スイドウ</t>
    </rPh>
    <rPh sb="6" eb="8">
      <t>リョウキン</t>
    </rPh>
    <rPh sb="8" eb="10">
      <t>ケイサン</t>
    </rPh>
    <rPh sb="10" eb="11">
      <t>ヒョウ</t>
    </rPh>
    <phoneticPr fontId="9"/>
  </si>
  <si>
    <t>基本使用料</t>
    <rPh sb="0" eb="5">
      <t>キホンシヨウリョウ</t>
    </rPh>
    <phoneticPr fontId="1"/>
  </si>
  <si>
    <t>下水量</t>
    <rPh sb="0" eb="2">
      <t>ゲスイ</t>
    </rPh>
    <rPh sb="2" eb="3">
      <t>リョウ</t>
    </rPh>
    <phoneticPr fontId="1"/>
  </si>
  <si>
    <t>1～10㎥</t>
    <phoneticPr fontId="1"/>
  </si>
  <si>
    <t>11～20㎥</t>
    <phoneticPr fontId="1"/>
  </si>
  <si>
    <t>21～30㎥</t>
    <phoneticPr fontId="1"/>
  </si>
  <si>
    <t>31～50㎥</t>
    <phoneticPr fontId="1"/>
  </si>
  <si>
    <t>51～100㎥</t>
    <phoneticPr fontId="1"/>
  </si>
  <si>
    <t>101～500㎥</t>
    <phoneticPr fontId="1"/>
  </si>
  <si>
    <t>下水量</t>
    <rPh sb="0" eb="3">
      <t>ゲスイリョウ</t>
    </rPh>
    <phoneticPr fontId="1"/>
  </si>
  <si>
    <t>下水道使用料金表（税抜）</t>
    <rPh sb="0" eb="8">
      <t>ゲスイドウシヨウリョウキンヒョウ</t>
    </rPh>
    <rPh sb="9" eb="11">
      <t>ゼイヌキ</t>
    </rPh>
    <phoneticPr fontId="1"/>
  </si>
  <si>
    <t>下水道使用料（税込）</t>
    <rPh sb="0" eb="6">
      <t>ゲスイドウシヨウリョウ</t>
    </rPh>
    <rPh sb="7" eb="9">
      <t>ゼイコミ</t>
    </rPh>
    <phoneticPr fontId="1"/>
  </si>
  <si>
    <t>下水道使用料（税抜）</t>
    <rPh sb="0" eb="6">
      <t>ゲスイドウシヨウリョウ</t>
    </rPh>
    <rPh sb="7" eb="9">
      <t>ゼイヌキ</t>
    </rPh>
    <phoneticPr fontId="1"/>
  </si>
  <si>
    <t>51㎥～</t>
    <phoneticPr fontId="1"/>
  </si>
  <si>
    <t>料金階層</t>
    <rPh sb="0" eb="2">
      <t>リョウキン</t>
    </rPh>
    <rPh sb="2" eb="4">
      <t>カイソウ</t>
    </rPh>
    <phoneticPr fontId="1"/>
  </si>
  <si>
    <t>単　価</t>
    <rPh sb="0" eb="1">
      <t>タン</t>
    </rPh>
    <rPh sb="2" eb="3">
      <t>アタイ</t>
    </rPh>
    <phoneticPr fontId="1"/>
  </si>
  <si>
    <t>使用量</t>
    <rPh sb="0" eb="3">
      <t>シヨウリョウ</t>
    </rPh>
    <phoneticPr fontId="1"/>
  </si>
  <si>
    <t>使用水量</t>
    <rPh sb="0" eb="2">
      <t>シヨウ</t>
    </rPh>
    <rPh sb="2" eb="4">
      <t>スイリョウ</t>
    </rPh>
    <phoneticPr fontId="1"/>
  </si>
  <si>
    <t>階層料金</t>
    <rPh sb="0" eb="2">
      <t>カイソウ</t>
    </rPh>
    <rPh sb="2" eb="4">
      <t>リョウキン</t>
    </rPh>
    <phoneticPr fontId="1"/>
  </si>
  <si>
    <t>水　量</t>
    <rPh sb="0" eb="1">
      <t>ミズ</t>
    </rPh>
    <rPh sb="2" eb="3">
      <t>リョウ</t>
    </rPh>
    <phoneticPr fontId="1"/>
  </si>
  <si>
    <t>料　金</t>
    <rPh sb="0" eb="1">
      <t>リョウ</t>
    </rPh>
    <rPh sb="2" eb="3">
      <t>キン</t>
    </rPh>
    <phoneticPr fontId="1"/>
  </si>
  <si>
    <t>水量計・12月請求金額</t>
    <rPh sb="0" eb="2">
      <t>スイリョウ</t>
    </rPh>
    <rPh sb="2" eb="3">
      <t>ケイ</t>
    </rPh>
    <rPh sb="6" eb="7">
      <t>ガツ</t>
    </rPh>
    <rPh sb="7" eb="9">
      <t>セイキュウ</t>
    </rPh>
    <rPh sb="9" eb="11">
      <t>キンガク</t>
    </rPh>
    <phoneticPr fontId="1"/>
  </si>
  <si>
    <t>下水道料金</t>
    <rPh sb="0" eb="3">
      <t>ゲスイドウ</t>
    </rPh>
    <rPh sb="3" eb="5">
      <t>リョウキン</t>
    </rPh>
    <phoneticPr fontId="1"/>
  </si>
  <si>
    <t>6～15</t>
    <phoneticPr fontId="1"/>
  </si>
  <si>
    <t>16～25</t>
    <phoneticPr fontId="1"/>
  </si>
  <si>
    <t>26～35</t>
    <phoneticPr fontId="1"/>
  </si>
  <si>
    <t>36～45</t>
    <phoneticPr fontId="1"/>
  </si>
  <si>
    <t>46～55</t>
    <phoneticPr fontId="1"/>
  </si>
  <si>
    <t>56～100</t>
    <phoneticPr fontId="1"/>
  </si>
  <si>
    <t>101以上</t>
    <rPh sb="3" eb="5">
      <t>イジョウ</t>
    </rPh>
    <phoneticPr fontId="1"/>
  </si>
  <si>
    <t>0～1㎥</t>
    <phoneticPr fontId="1"/>
  </si>
  <si>
    <t>2～8㎥</t>
    <phoneticPr fontId="1"/>
  </si>
  <si>
    <t>9～10㎥</t>
    <phoneticPr fontId="1"/>
  </si>
  <si>
    <t>31～40㎥</t>
    <phoneticPr fontId="1"/>
  </si>
  <si>
    <t>41～50㎥</t>
    <phoneticPr fontId="1"/>
  </si>
  <si>
    <t>101～208㎥</t>
    <phoneticPr fontId="1"/>
  </si>
  <si>
    <t>209～500㎥</t>
    <phoneticPr fontId="1"/>
  </si>
  <si>
    <t>501㎥～</t>
    <phoneticPr fontId="1"/>
  </si>
  <si>
    <t>現行の水道料金</t>
    <rPh sb="0" eb="2">
      <t>ゲンコウ</t>
    </rPh>
    <rPh sb="3" eb="5">
      <t>スイドウ</t>
    </rPh>
    <rPh sb="5" eb="7">
      <t>リョウキン</t>
    </rPh>
    <phoneticPr fontId="1"/>
  </si>
  <si>
    <t>現行</t>
    <rPh sb="0" eb="2">
      <t>ゲンコウ</t>
    </rPh>
    <phoneticPr fontId="1"/>
  </si>
  <si>
    <t>R7</t>
    <phoneticPr fontId="1"/>
  </si>
  <si>
    <t>R8</t>
    <phoneticPr fontId="1"/>
  </si>
  <si>
    <t>統一</t>
    <rPh sb="0" eb="2">
      <t>トウイツ</t>
    </rPh>
    <phoneticPr fontId="1"/>
  </si>
  <si>
    <t>現行の下水道使用料</t>
    <rPh sb="0" eb="2">
      <t>ゲンコウ</t>
    </rPh>
    <rPh sb="3" eb="9">
      <t>ゲスイドウシヨウリョウ</t>
    </rPh>
    <phoneticPr fontId="1"/>
  </si>
  <si>
    <t>統一後の下水道使用料</t>
    <rPh sb="0" eb="2">
      <t>トウイツ</t>
    </rPh>
    <rPh sb="2" eb="3">
      <t>ゴ</t>
    </rPh>
    <rPh sb="4" eb="10">
      <t>ゲスイドウシヨウリョウ</t>
    </rPh>
    <phoneticPr fontId="1"/>
  </si>
  <si>
    <t>基本使用料</t>
  </si>
  <si>
    <t>排除使用料</t>
  </si>
  <si>
    <t>排除使用料</t>
    <rPh sb="0" eb="5">
      <t>ハイジョシヨウリョウ</t>
    </rPh>
    <phoneticPr fontId="1"/>
  </si>
  <si>
    <r>
      <rPr>
        <sz val="11"/>
        <color rgb="FF0000CC"/>
        <rFont val="Segoe UI Symbol"/>
        <family val="2"/>
      </rPr>
      <t>🔢</t>
    </r>
    <r>
      <rPr>
        <sz val="11"/>
        <color rgb="FF0000CC"/>
        <rFont val="Calibri"/>
        <family val="2"/>
      </rPr>
      <t xml:space="preserve"> </t>
    </r>
    <r>
      <rPr>
        <sz val="11"/>
        <color rgb="FF0000CC"/>
        <rFont val="Yu Gothic"/>
        <family val="2"/>
        <scheme val="minor"/>
      </rPr>
      <t>水道料金の統一および下水道使用料の統一</t>
    </r>
    <rPh sb="3" eb="5">
      <t>スイドウ</t>
    </rPh>
    <rPh sb="5" eb="7">
      <t>リョウキン</t>
    </rPh>
    <rPh sb="8" eb="10">
      <t>トウイツ</t>
    </rPh>
    <rPh sb="13" eb="16">
      <t>ゲスイドウ</t>
    </rPh>
    <rPh sb="16" eb="19">
      <t>シヨウリョウ</t>
    </rPh>
    <rPh sb="20" eb="22">
      <t>トウイツ</t>
    </rPh>
    <phoneticPr fontId="1"/>
  </si>
  <si>
    <t>使　用　料</t>
    <rPh sb="0" eb="1">
      <t>シ</t>
    </rPh>
    <rPh sb="2" eb="3">
      <t>ヨウ</t>
    </rPh>
    <rPh sb="4" eb="5">
      <t>リョウ</t>
    </rPh>
    <phoneticPr fontId="1"/>
  </si>
  <si>
    <t>使　用　料</t>
    <phoneticPr fontId="1"/>
  </si>
  <si>
    <t>水量料金</t>
    <rPh sb="0" eb="2">
      <t>スイリョウ</t>
    </rPh>
    <rPh sb="2" eb="4">
      <t>リョウキン</t>
    </rPh>
    <phoneticPr fontId="1"/>
  </si>
  <si>
    <t>（使用水量等のお知らせまたは納入通知書をご覧ください。）</t>
    <rPh sb="1" eb="6">
      <t>シヨウスイリョウトウ</t>
    </rPh>
    <rPh sb="8" eb="9">
      <t>シ</t>
    </rPh>
    <rPh sb="14" eb="19">
      <t>ノウニュウツウチショ</t>
    </rPh>
    <rPh sb="21" eb="22">
      <t>ラン</t>
    </rPh>
    <phoneticPr fontId="1"/>
  </si>
  <si>
    <t>令和7年5月～</t>
    <rPh sb="0" eb="2">
      <t>レイワ</t>
    </rPh>
    <rPh sb="3" eb="4">
      <t>ネン</t>
    </rPh>
    <rPh sb="5" eb="6">
      <t>ツキ</t>
    </rPh>
    <phoneticPr fontId="1"/>
  </si>
  <si>
    <t>令和8年5月～</t>
    <rPh sb="3" eb="4">
      <t>ネン</t>
    </rPh>
    <phoneticPr fontId="1"/>
  </si>
  <si>
    <t>令和9年5月～</t>
    <rPh sb="3" eb="4">
      <t>ネン</t>
    </rPh>
    <phoneticPr fontId="1"/>
  </si>
  <si>
    <r>
      <t>水道料金</t>
    </r>
    <r>
      <rPr>
        <sz val="18"/>
        <color theme="1"/>
        <rFont val="BIZ UDゴシック"/>
        <family val="3"/>
        <charset val="128"/>
      </rPr>
      <t>および</t>
    </r>
    <r>
      <rPr>
        <sz val="20"/>
        <color theme="1"/>
        <rFont val="BIZ UDゴシック"/>
        <family val="3"/>
        <charset val="128"/>
      </rPr>
      <t>下水道使用料算定シミュレーション</t>
    </r>
    <rPh sb="0" eb="2">
      <t>スイドウ</t>
    </rPh>
    <rPh sb="2" eb="4">
      <t>リョウキン</t>
    </rPh>
    <rPh sb="7" eb="10">
      <t>ゲスイドウ</t>
    </rPh>
    <rPh sb="10" eb="13">
      <t>シヨウリョウ</t>
    </rPh>
    <rPh sb="13" eb="15">
      <t>サンテイ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</si>
</sst>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
    <numFmt numFmtId="177" formatCode="#,##0_ ;[Red]\-#,##0\ "/>
    <numFmt numFmtId="178" formatCode="0&quot;㎜&quot;"/>
    <numFmt numFmtId="179" formatCode="0&quot;㎥&quot;"/>
    <numFmt numFmtId="180" formatCode="#,##0&quot;円&quot;;[Red]\-#,##0&quot;円&quot;"/>
    <numFmt numFmtId="181" formatCode="#,##0.00_ "/>
    <numFmt numFmtId="182" formatCode="#,##0_);[Red]\(#,##0\)"/>
    <numFmt numFmtId="183" formatCode="#,##0.00_);[Red]\(#,##0.00\)"/>
    <numFmt numFmtId="184" formatCode="#,##0_ "/>
  </numFmts>
  <fonts count="43">
    <font>
      <sz val="11"/>
      <color theme="1"/>
      <name val="Yu Gothic"/>
      <family val="2"/>
      <scheme val="minor"/>
    </font>
    <font>
      <sz val="6"/>
      <name val="Yu Gothic"/>
      <family val="3"/>
      <charset val="128"/>
      <scheme val="minor"/>
    </font>
    <font>
      <sz val="11"/>
      <color theme="0"/>
      <name val="Yu Gothic"/>
      <family val="2"/>
      <scheme val="minor"/>
    </font>
    <font>
      <sz val="9"/>
      <color theme="1"/>
      <name val="Yu Gothic"/>
      <family val="2"/>
      <scheme val="minor"/>
    </font>
    <font>
      <sz val="11"/>
      <color theme="1"/>
      <name val="Yu Gothic"/>
      <family val="2"/>
      <scheme val="minor"/>
    </font>
    <font>
      <sz val="10"/>
      <color theme="1"/>
      <name val="Yu Gothic"/>
      <family val="2"/>
      <scheme val="minor"/>
    </font>
    <font>
      <sz val="10"/>
      <color theme="1"/>
      <name val="Meiryo UI"/>
      <family val="3"/>
      <charset val="128"/>
    </font>
    <font>
      <sz val="11"/>
      <name val="ＭＳ Ｐゴシック"/>
      <family val="3"/>
      <charset val="128"/>
    </font>
    <font>
      <b/>
      <sz val="16"/>
      <color indexed="12"/>
      <name val="HG丸ｺﾞｼｯｸM-PRO"/>
      <family val="3"/>
      <charset val="128"/>
    </font>
    <font>
      <sz val="6"/>
      <name val="ＭＳ Ｐゴシック"/>
      <family val="3"/>
      <charset val="128"/>
    </font>
    <font>
      <b/>
      <sz val="16"/>
      <name val="HG丸ｺﾞｼｯｸM-PRO"/>
      <family val="3"/>
      <charset val="128"/>
    </font>
    <font>
      <b/>
      <sz val="14"/>
      <color indexed="10"/>
      <name val="ＭＳ Ｐゴシック"/>
      <family val="3"/>
      <charset val="128"/>
    </font>
    <font>
      <b/>
      <sz val="16"/>
      <color indexed="57"/>
      <name val="HG丸ｺﾞｼｯｸM-PRO"/>
      <family val="3"/>
      <charset val="128"/>
    </font>
    <font>
      <b/>
      <sz val="11"/>
      <color theme="1"/>
      <name val="Yu Gothic"/>
      <family val="3"/>
      <charset val="128"/>
      <scheme val="minor"/>
    </font>
    <font>
      <sz val="11"/>
      <color theme="1"/>
      <name val="Yu Gothic"/>
      <family val="3"/>
      <charset val="128"/>
      <scheme val="minor"/>
    </font>
    <font>
      <i/>
      <u/>
      <sz val="8"/>
      <color theme="0" tint="-0.499984740745262"/>
      <name val="Bookman Old Style"/>
      <family val="1"/>
    </font>
    <font>
      <i/>
      <u/>
      <sz val="10"/>
      <color theme="1"/>
      <name val="Meiryo UI"/>
      <family val="3"/>
      <charset val="128"/>
    </font>
    <font>
      <sz val="11"/>
      <name val="Meiryo UI"/>
      <family val="3"/>
      <charset val="128"/>
    </font>
    <font>
      <b/>
      <sz val="16"/>
      <name val="Meiryo UI"/>
      <family val="3"/>
      <charset val="128"/>
    </font>
    <font>
      <b/>
      <sz val="14"/>
      <color indexed="10"/>
      <name val="Meiryo UI"/>
      <family val="3"/>
      <charset val="128"/>
    </font>
    <font>
      <b/>
      <sz val="16"/>
      <color rgb="FF7030A0"/>
      <name val="Meiryo UI"/>
      <family val="3"/>
      <charset val="128"/>
    </font>
    <font>
      <sz val="10"/>
      <color theme="1"/>
      <name val="Yu Gothic"/>
      <family val="3"/>
      <charset val="128"/>
      <scheme val="minor"/>
    </font>
    <font>
      <sz val="20"/>
      <color theme="1"/>
      <name val="BIZ UDゴシック"/>
      <family val="3"/>
      <charset val="128"/>
    </font>
    <font>
      <b/>
      <sz val="16"/>
      <color theme="0"/>
      <name val="Meiryo UI"/>
      <family val="3"/>
      <charset val="128"/>
    </font>
    <font>
      <sz val="11"/>
      <color theme="0"/>
      <name val="HGｺﾞｼｯｸE"/>
      <family val="3"/>
      <charset val="128"/>
    </font>
    <font>
      <sz val="6"/>
      <color theme="3"/>
      <name val="Yu Gothic"/>
      <family val="2"/>
      <scheme val="minor"/>
    </font>
    <font>
      <sz val="11"/>
      <color rgb="FF0000CC"/>
      <name val="Yu Gothic"/>
      <family val="2"/>
      <scheme val="minor"/>
    </font>
    <font>
      <sz val="11"/>
      <color rgb="FF0000CC"/>
      <name val="Segoe UI Symbol"/>
      <family val="2"/>
    </font>
    <font>
      <sz val="11"/>
      <color rgb="FF0000CC"/>
      <name val="Calibri"/>
      <family val="2"/>
    </font>
    <font>
      <sz val="11"/>
      <name val="Yu Gothic"/>
      <family val="3"/>
      <charset val="128"/>
      <scheme val="minor"/>
    </font>
    <font>
      <sz val="9"/>
      <color rgb="FFFF0000"/>
      <name val="Yu Gothic"/>
      <family val="2"/>
      <scheme val="minor"/>
    </font>
    <font>
      <sz val="11"/>
      <name val="Yu Gothic UI"/>
      <family val="3"/>
      <charset val="128"/>
    </font>
    <font>
      <b/>
      <sz val="16"/>
      <color rgb="FF003300"/>
      <name val="Meiryo UI"/>
      <family val="3"/>
      <charset val="128"/>
    </font>
    <font>
      <sz val="11"/>
      <color theme="1"/>
      <name val="Meiryo UI"/>
      <family val="3"/>
      <charset val="128"/>
    </font>
    <font>
      <sz val="11"/>
      <color rgb="FFFF0000"/>
      <name val="Meiryo UI"/>
      <family val="3"/>
      <charset val="128"/>
    </font>
    <font>
      <b/>
      <sz val="14"/>
      <color theme="1"/>
      <name val="Meiryo UI"/>
      <family val="3"/>
      <charset val="128"/>
    </font>
    <font>
      <b/>
      <sz val="16"/>
      <color rgb="FFFF0000"/>
      <name val="Meiryo UI"/>
      <family val="3"/>
      <charset val="128"/>
    </font>
    <font>
      <b/>
      <sz val="14"/>
      <color rgb="FFFF0000"/>
      <name val="Meiryo UI"/>
      <family val="3"/>
      <charset val="128"/>
    </font>
    <font>
      <b/>
      <sz val="10"/>
      <color rgb="FFFF0000"/>
      <name val="Meiryo UI"/>
      <family val="3"/>
      <charset val="128"/>
    </font>
    <font>
      <b/>
      <sz val="10"/>
      <color theme="0"/>
      <name val="Meiryo UI"/>
      <family val="3"/>
      <charset val="128"/>
    </font>
    <font>
      <sz val="9"/>
      <color theme="1"/>
      <name val="Yu Gothic"/>
      <family val="3"/>
      <charset val="128"/>
      <scheme val="minor"/>
    </font>
    <font>
      <b/>
      <sz val="12"/>
      <color theme="1"/>
      <name val="Yu Gothic"/>
      <family val="3"/>
      <charset val="128"/>
      <scheme val="minor"/>
    </font>
    <font>
      <sz val="18"/>
      <color theme="1"/>
      <name val="BIZ UDゴシック"/>
      <family val="3"/>
      <charset val="128"/>
    </font>
  </fonts>
  <fills count="25">
    <fill>
      <patternFill patternType="none"/>
    </fill>
    <fill>
      <patternFill patternType="gray125"/>
    </fill>
    <fill>
      <patternFill patternType="solid">
        <fgColor rgb="FFFF0000"/>
        <bgColor indexed="64"/>
      </patternFill>
    </fill>
    <fill>
      <patternFill patternType="solid">
        <fgColor rgb="FF66FFFF"/>
        <bgColor indexed="64"/>
      </patternFill>
    </fill>
    <fill>
      <patternFill patternType="solid">
        <fgColor indexed="9"/>
        <bgColor indexed="64"/>
      </patternFill>
    </fill>
    <fill>
      <patternFill patternType="solid">
        <fgColor indexed="43"/>
        <bgColor indexed="64"/>
      </patternFill>
    </fill>
    <fill>
      <patternFill patternType="solid">
        <fgColor indexed="41"/>
        <bgColor indexed="64"/>
      </patternFill>
    </fill>
    <fill>
      <patternFill patternType="solid">
        <fgColor theme="7" tint="0.599993896298104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rgb="FFFFCCFF"/>
        <bgColor indexed="64"/>
      </patternFill>
    </fill>
    <fill>
      <patternFill patternType="solid">
        <fgColor theme="0"/>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99FF"/>
        <bgColor indexed="64"/>
      </patternFill>
    </fill>
    <fill>
      <patternFill patternType="solid">
        <fgColor rgb="FF0070C0"/>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00FF00"/>
        <bgColor indexed="64"/>
      </patternFill>
    </fill>
    <fill>
      <patternFill patternType="solid">
        <fgColor rgb="FF00FFFF"/>
        <bgColor indexed="64"/>
      </patternFill>
    </fill>
    <fill>
      <patternFill patternType="solid">
        <fgColor theme="5" tint="0.39997558519241921"/>
        <bgColor indexed="64"/>
      </patternFill>
    </fill>
    <fill>
      <patternFill patternType="solid">
        <fgColor rgb="FFCCFFCC"/>
        <bgColor indexed="64"/>
      </patternFill>
    </fill>
    <fill>
      <patternFill patternType="solid">
        <fgColor rgb="FFCCECFF"/>
        <bgColor indexed="64"/>
      </patternFill>
    </fill>
    <fill>
      <patternFill patternType="solid">
        <fgColor rgb="FFFFFFCC"/>
        <bgColor indexed="64"/>
      </patternFill>
    </fill>
    <fill>
      <patternFill patternType="solid">
        <fgColor rgb="FF66FF99"/>
        <bgColor indexed="64"/>
      </patternFill>
    </fill>
  </fills>
  <borders count="104">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rgb="FF7030A0"/>
      </left>
      <right/>
      <top style="thick">
        <color rgb="FF7030A0"/>
      </top>
      <bottom/>
      <diagonal/>
    </border>
    <border>
      <left/>
      <right/>
      <top style="thick">
        <color rgb="FF7030A0"/>
      </top>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style="thick">
        <color rgb="FF7030A0"/>
      </left>
      <right/>
      <top/>
      <bottom style="thick">
        <color rgb="FF7030A0"/>
      </bottom>
      <diagonal/>
    </border>
    <border>
      <left/>
      <right/>
      <top/>
      <bottom style="thick">
        <color rgb="FF7030A0"/>
      </bottom>
      <diagonal/>
    </border>
    <border>
      <left/>
      <right style="thick">
        <color rgb="FF7030A0"/>
      </right>
      <top/>
      <bottom style="thick">
        <color rgb="FF7030A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ck">
        <color rgb="FF002060"/>
      </left>
      <right/>
      <top style="thick">
        <color rgb="FF002060"/>
      </top>
      <bottom/>
      <diagonal/>
    </border>
    <border>
      <left/>
      <right/>
      <top style="thick">
        <color rgb="FF002060"/>
      </top>
      <bottom/>
      <diagonal/>
    </border>
    <border>
      <left/>
      <right style="thick">
        <color rgb="FF002060"/>
      </right>
      <top style="thick">
        <color rgb="FF002060"/>
      </top>
      <bottom/>
      <diagonal/>
    </border>
    <border>
      <left style="thick">
        <color rgb="FF002060"/>
      </left>
      <right/>
      <top/>
      <bottom/>
      <diagonal/>
    </border>
    <border>
      <left/>
      <right style="thick">
        <color rgb="FF002060"/>
      </right>
      <top/>
      <bottom/>
      <diagonal/>
    </border>
    <border>
      <left style="thick">
        <color rgb="FF002060"/>
      </left>
      <right/>
      <top/>
      <bottom style="thick">
        <color rgb="FF002060"/>
      </bottom>
      <diagonal/>
    </border>
    <border>
      <left/>
      <right/>
      <top/>
      <bottom style="thick">
        <color rgb="FF002060"/>
      </bottom>
      <diagonal/>
    </border>
    <border>
      <left/>
      <right style="thick">
        <color rgb="FF002060"/>
      </right>
      <top/>
      <bottom style="thick">
        <color rgb="FF002060"/>
      </bottom>
      <diagonal/>
    </border>
    <border>
      <left style="thick">
        <color rgb="FF00B050"/>
      </left>
      <right/>
      <top style="thick">
        <color rgb="FF00B050"/>
      </top>
      <bottom/>
      <diagonal/>
    </border>
    <border>
      <left/>
      <right/>
      <top style="thick">
        <color rgb="FF00B050"/>
      </top>
      <bottom/>
      <diagonal/>
    </border>
    <border>
      <left/>
      <right style="thick">
        <color rgb="FF00B050"/>
      </right>
      <top style="thick">
        <color rgb="FF00B050"/>
      </top>
      <bottom/>
      <diagonal/>
    </border>
    <border>
      <left style="thick">
        <color rgb="FF00B050"/>
      </left>
      <right/>
      <top/>
      <bottom/>
      <diagonal/>
    </border>
    <border>
      <left/>
      <right style="thick">
        <color rgb="FF00B050"/>
      </right>
      <top/>
      <bottom/>
      <diagonal/>
    </border>
    <border>
      <left style="thick">
        <color rgb="FF00B050"/>
      </left>
      <right/>
      <top/>
      <bottom style="thick">
        <color rgb="FF00B050"/>
      </bottom>
      <diagonal/>
    </border>
    <border>
      <left/>
      <right/>
      <top/>
      <bottom style="thick">
        <color rgb="FF00B050"/>
      </bottom>
      <diagonal/>
    </border>
    <border>
      <left/>
      <right style="thick">
        <color rgb="FF00B050"/>
      </right>
      <top/>
      <bottom style="thick">
        <color rgb="FF00B050"/>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hair">
        <color auto="1"/>
      </left>
      <right style="thin">
        <color auto="1"/>
      </right>
      <top style="thin">
        <color auto="1"/>
      </top>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top style="hair">
        <color auto="1"/>
      </top>
      <bottom style="thin">
        <color auto="1"/>
      </bottom>
      <diagonal/>
    </border>
    <border>
      <left style="hair">
        <color auto="1"/>
      </left>
      <right style="thin">
        <color auto="1"/>
      </right>
      <top style="hair">
        <color auto="1"/>
      </top>
      <bottom style="thin">
        <color auto="1"/>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top/>
      <bottom style="thin">
        <color auto="1"/>
      </bottom>
      <diagonal/>
    </border>
    <border>
      <left style="hair">
        <color auto="1"/>
      </left>
      <right style="thin">
        <color auto="1"/>
      </right>
      <top/>
      <bottom style="thin">
        <color auto="1"/>
      </bottom>
      <diagonal/>
    </border>
    <border>
      <left style="medium">
        <color rgb="FF7030A0"/>
      </left>
      <right/>
      <top style="medium">
        <color rgb="FF7030A0"/>
      </top>
      <bottom/>
      <diagonal/>
    </border>
    <border>
      <left/>
      <right/>
      <top style="medium">
        <color rgb="FF7030A0"/>
      </top>
      <bottom/>
      <diagonal/>
    </border>
    <border>
      <left/>
      <right style="medium">
        <color rgb="FF7030A0"/>
      </right>
      <top style="medium">
        <color rgb="FF7030A0"/>
      </top>
      <bottom/>
      <diagonal/>
    </border>
    <border>
      <left style="medium">
        <color rgb="FF7030A0"/>
      </left>
      <right/>
      <top/>
      <bottom style="medium">
        <color rgb="FF7030A0"/>
      </bottom>
      <diagonal/>
    </border>
    <border>
      <left/>
      <right/>
      <top/>
      <bottom style="medium">
        <color rgb="FF7030A0"/>
      </bottom>
      <diagonal/>
    </border>
    <border>
      <left/>
      <right style="medium">
        <color rgb="FF7030A0"/>
      </right>
      <top/>
      <bottom style="medium">
        <color rgb="FF7030A0"/>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s>
  <cellStyleXfs count="5">
    <xf numFmtId="0" fontId="0" fillId="0" borderId="0"/>
    <xf numFmtId="38" fontId="4" fillId="0" borderId="0" applyFont="0" applyFill="0" applyBorder="0" applyAlignment="0" applyProtection="0">
      <alignment vertical="center"/>
    </xf>
    <xf numFmtId="0" fontId="7" fillId="0" borderId="0">
      <alignment vertical="center"/>
    </xf>
    <xf numFmtId="38" fontId="7" fillId="0" borderId="0" applyFont="0" applyFill="0" applyBorder="0" applyAlignment="0" applyProtection="0">
      <alignment vertical="center"/>
    </xf>
    <xf numFmtId="0" fontId="14" fillId="0" borderId="0">
      <alignment vertical="center"/>
    </xf>
  </cellStyleXfs>
  <cellXfs count="368">
    <xf numFmtId="0" fontId="0" fillId="0" borderId="0" xfId="0"/>
    <xf numFmtId="0" fontId="6" fillId="0" borderId="0" xfId="0" applyFont="1" applyAlignment="1">
      <alignment vertical="center"/>
    </xf>
    <xf numFmtId="0" fontId="0" fillId="0" borderId="0" xfId="0" applyAlignment="1">
      <alignment vertical="center"/>
    </xf>
    <xf numFmtId="0" fontId="7" fillId="4" borderId="0" xfId="2" applyFill="1">
      <alignment vertical="center"/>
    </xf>
    <xf numFmtId="0" fontId="7" fillId="5" borderId="3" xfId="2" applyFill="1" applyBorder="1">
      <alignment vertical="center"/>
    </xf>
    <xf numFmtId="0" fontId="8" fillId="5" borderId="4" xfId="2" applyFont="1" applyFill="1" applyBorder="1">
      <alignment vertical="center"/>
    </xf>
    <xf numFmtId="0" fontId="10" fillId="5" borderId="4" xfId="2" applyFont="1" applyFill="1" applyBorder="1">
      <alignment vertical="center"/>
    </xf>
    <xf numFmtId="0" fontId="10" fillId="5" borderId="5" xfId="2" applyFont="1" applyFill="1" applyBorder="1">
      <alignment vertical="center"/>
    </xf>
    <xf numFmtId="0" fontId="10" fillId="4" borderId="0" xfId="2" applyFont="1" applyFill="1">
      <alignment vertical="center"/>
    </xf>
    <xf numFmtId="0" fontId="7" fillId="5" borderId="6" xfId="2" applyFill="1" applyBorder="1">
      <alignment vertical="center"/>
    </xf>
    <xf numFmtId="0" fontId="7" fillId="5" borderId="0" xfId="2" applyFill="1">
      <alignment vertical="center"/>
    </xf>
    <xf numFmtId="0" fontId="7" fillId="5" borderId="7" xfId="2" applyFill="1" applyBorder="1">
      <alignment vertical="center"/>
    </xf>
    <xf numFmtId="0" fontId="7" fillId="4" borderId="2" xfId="2" applyFill="1" applyBorder="1">
      <alignment vertical="center"/>
    </xf>
    <xf numFmtId="0" fontId="7" fillId="4" borderId="2" xfId="2" applyFill="1" applyBorder="1" applyAlignment="1">
      <alignment horizontal="center" vertical="center"/>
    </xf>
    <xf numFmtId="0" fontId="7" fillId="6" borderId="2" xfId="2" applyFill="1" applyBorder="1" applyAlignment="1" applyProtection="1">
      <alignment horizontal="center" vertical="center"/>
      <protection locked="0"/>
    </xf>
    <xf numFmtId="38" fontId="7" fillId="4" borderId="2" xfId="3" applyFill="1" applyBorder="1" applyAlignment="1">
      <alignment horizontal="center" vertical="center"/>
    </xf>
    <xf numFmtId="38" fontId="7" fillId="4" borderId="12" xfId="3" applyFill="1" applyBorder="1" applyAlignment="1">
      <alignment horizontal="center" vertical="center"/>
    </xf>
    <xf numFmtId="0" fontId="7" fillId="4" borderId="14" xfId="2" applyFill="1" applyBorder="1">
      <alignment vertical="center"/>
    </xf>
    <xf numFmtId="40" fontId="7" fillId="4" borderId="2" xfId="3" applyNumberFormat="1" applyFill="1" applyBorder="1" applyAlignment="1">
      <alignment horizontal="center" vertical="center"/>
    </xf>
    <xf numFmtId="0" fontId="7" fillId="5" borderId="15" xfId="2" applyFill="1" applyBorder="1">
      <alignment vertical="center"/>
    </xf>
    <xf numFmtId="0" fontId="7" fillId="5" borderId="16" xfId="2" applyFill="1" applyBorder="1">
      <alignment vertical="center"/>
    </xf>
    <xf numFmtId="0" fontId="7" fillId="5" borderId="17" xfId="2" applyFill="1" applyBorder="1">
      <alignment vertical="center"/>
    </xf>
    <xf numFmtId="38" fontId="7" fillId="4" borderId="2" xfId="3" applyFill="1" applyBorder="1">
      <alignment vertical="center"/>
    </xf>
    <xf numFmtId="2" fontId="7" fillId="4" borderId="2" xfId="2" applyNumberFormat="1" applyFill="1" applyBorder="1">
      <alignment vertical="center"/>
    </xf>
    <xf numFmtId="0" fontId="12" fillId="5" borderId="4" xfId="2" applyFont="1" applyFill="1" applyBorder="1">
      <alignment vertical="center"/>
    </xf>
    <xf numFmtId="38" fontId="0" fillId="4" borderId="2" xfId="3" applyFont="1" applyFill="1" applyBorder="1" applyAlignment="1">
      <alignment horizontal="center" vertical="center"/>
    </xf>
    <xf numFmtId="38" fontId="0" fillId="4" borderId="12" xfId="3" applyFont="1" applyFill="1" applyBorder="1" applyAlignment="1">
      <alignment horizontal="center" vertical="center"/>
    </xf>
    <xf numFmtId="0" fontId="7" fillId="4" borderId="13" xfId="2" applyFill="1" applyBorder="1">
      <alignment vertical="center"/>
    </xf>
    <xf numFmtId="40" fontId="0" fillId="4" borderId="2" xfId="3" applyNumberFormat="1" applyFont="1" applyFill="1" applyBorder="1" applyAlignment="1">
      <alignment horizontal="center" vertical="center"/>
    </xf>
    <xf numFmtId="38" fontId="0" fillId="4" borderId="2" xfId="3" applyFont="1" applyFill="1" applyBorder="1">
      <alignment vertical="center"/>
    </xf>
    <xf numFmtId="0" fontId="0" fillId="0" borderId="0" xfId="0" applyBorder="1" applyAlignment="1">
      <alignment vertical="center"/>
    </xf>
    <xf numFmtId="38" fontId="7" fillId="4" borderId="2" xfId="3" applyNumberFormat="1" applyFill="1" applyBorder="1" applyAlignment="1">
      <alignment horizontal="center" vertical="center"/>
    </xf>
    <xf numFmtId="0" fontId="0" fillId="0" borderId="0" xfId="0" applyBorder="1" applyAlignment="1">
      <alignment horizontal="distributed" vertical="center" indent="2"/>
    </xf>
    <xf numFmtId="1" fontId="7" fillId="4" borderId="2" xfId="2" applyNumberFormat="1" applyFill="1" applyBorder="1">
      <alignment vertical="center"/>
    </xf>
    <xf numFmtId="178" fontId="7" fillId="4" borderId="2" xfId="2" applyNumberFormat="1" applyFill="1" applyBorder="1" applyAlignment="1">
      <alignment horizontal="center" vertical="center"/>
    </xf>
    <xf numFmtId="0" fontId="6" fillId="7" borderId="0" xfId="0" applyFont="1" applyFill="1" applyAlignment="1">
      <alignment horizontal="center" vertical="center"/>
    </xf>
    <xf numFmtId="38" fontId="6" fillId="7" borderId="0" xfId="0" applyNumberFormat="1" applyFont="1" applyFill="1" applyAlignment="1">
      <alignment vertical="center"/>
    </xf>
    <xf numFmtId="0" fontId="15" fillId="0" borderId="0" xfId="0" applyFont="1" applyAlignment="1">
      <alignment horizontal="center" vertical="top"/>
    </xf>
    <xf numFmtId="0" fontId="16" fillId="0" borderId="0" xfId="0" applyFont="1" applyAlignment="1">
      <alignment vertical="center"/>
    </xf>
    <xf numFmtId="0" fontId="6" fillId="9" borderId="0" xfId="0" applyFont="1" applyFill="1" applyAlignment="1">
      <alignment horizontal="center" vertical="center"/>
    </xf>
    <xf numFmtId="38" fontId="6" fillId="9" borderId="0" xfId="0" applyNumberFormat="1" applyFont="1" applyFill="1" applyAlignment="1">
      <alignment vertical="center"/>
    </xf>
    <xf numFmtId="0" fontId="6" fillId="8" borderId="2" xfId="0" applyFont="1" applyFill="1" applyBorder="1" applyAlignment="1">
      <alignment horizontal="center" vertical="center"/>
    </xf>
    <xf numFmtId="38" fontId="6" fillId="8" borderId="2" xfId="0" applyNumberFormat="1" applyFont="1" applyFill="1" applyBorder="1" applyAlignment="1">
      <alignment vertical="center"/>
    </xf>
    <xf numFmtId="0" fontId="17" fillId="0" borderId="0" xfId="2" applyFont="1" applyFill="1">
      <alignment vertical="center"/>
    </xf>
    <xf numFmtId="0" fontId="18" fillId="0" borderId="0" xfId="2" applyFont="1" applyFill="1">
      <alignment vertical="center"/>
    </xf>
    <xf numFmtId="178" fontId="17" fillId="0" borderId="2" xfId="2" applyNumberFormat="1" applyFont="1" applyFill="1" applyBorder="1" applyAlignment="1">
      <alignment horizontal="center" vertical="center"/>
    </xf>
    <xf numFmtId="0" fontId="17" fillId="0" borderId="2" xfId="2" applyFont="1" applyFill="1" applyBorder="1">
      <alignment vertical="center"/>
    </xf>
    <xf numFmtId="176" fontId="17" fillId="0" borderId="0" xfId="2" applyNumberFormat="1" applyFont="1" applyFill="1">
      <alignment vertical="center"/>
    </xf>
    <xf numFmtId="0" fontId="17" fillId="10" borderId="18" xfId="2" applyFont="1" applyFill="1" applyBorder="1">
      <alignment vertical="center"/>
    </xf>
    <xf numFmtId="0" fontId="18" fillId="10" borderId="19" xfId="2" applyFont="1" applyFill="1" applyBorder="1">
      <alignment vertical="center"/>
    </xf>
    <xf numFmtId="0" fontId="18" fillId="10" borderId="20" xfId="2" applyFont="1" applyFill="1" applyBorder="1">
      <alignment vertical="center"/>
    </xf>
    <xf numFmtId="0" fontId="17" fillId="10" borderId="21" xfId="2" applyFont="1" applyFill="1" applyBorder="1">
      <alignment vertical="center"/>
    </xf>
    <xf numFmtId="0" fontId="17" fillId="10" borderId="0" xfId="2" applyFont="1" applyFill="1" applyBorder="1">
      <alignment vertical="center"/>
    </xf>
    <xf numFmtId="0" fontId="17" fillId="10" borderId="22" xfId="2" applyFont="1" applyFill="1" applyBorder="1">
      <alignment vertical="center"/>
    </xf>
    <xf numFmtId="0" fontId="17" fillId="10" borderId="23" xfId="2" applyFont="1" applyFill="1" applyBorder="1">
      <alignment vertical="center"/>
    </xf>
    <xf numFmtId="0" fontId="17" fillId="10" borderId="24" xfId="2" applyFont="1" applyFill="1" applyBorder="1">
      <alignment vertical="center"/>
    </xf>
    <xf numFmtId="0" fontId="17" fillId="10" borderId="25" xfId="2" applyFont="1" applyFill="1" applyBorder="1">
      <alignment vertical="center"/>
    </xf>
    <xf numFmtId="0" fontId="17" fillId="11" borderId="2" xfId="2" applyFont="1" applyFill="1" applyBorder="1" applyAlignment="1">
      <alignment horizontal="center" vertical="center"/>
    </xf>
    <xf numFmtId="38" fontId="17" fillId="11" borderId="12" xfId="3" applyFont="1" applyFill="1" applyBorder="1" applyAlignment="1">
      <alignment horizontal="center" vertical="center"/>
    </xf>
    <xf numFmtId="0" fontId="17" fillId="11" borderId="14" xfId="2" applyFont="1" applyFill="1" applyBorder="1">
      <alignment vertical="center"/>
    </xf>
    <xf numFmtId="0" fontId="20" fillId="10" borderId="19" xfId="2" applyFont="1" applyFill="1" applyBorder="1" applyAlignment="1"/>
    <xf numFmtId="178" fontId="17" fillId="12" borderId="2" xfId="2" applyNumberFormat="1" applyFont="1" applyFill="1" applyBorder="1" applyAlignment="1" applyProtection="1">
      <alignment horizontal="center" vertical="center"/>
      <protection locked="0"/>
    </xf>
    <xf numFmtId="179" fontId="17" fillId="12" borderId="2" xfId="2" applyNumberFormat="1" applyFont="1" applyFill="1" applyBorder="1" applyAlignment="1" applyProtection="1">
      <alignment horizontal="center" vertical="center"/>
      <protection locked="0"/>
    </xf>
    <xf numFmtId="179" fontId="17" fillId="11" borderId="2" xfId="2" applyNumberFormat="1" applyFont="1" applyFill="1" applyBorder="1" applyAlignment="1">
      <alignment horizontal="center" vertical="center"/>
    </xf>
    <xf numFmtId="180" fontId="17" fillId="11" borderId="2" xfId="3" applyNumberFormat="1" applyFont="1" applyFill="1" applyBorder="1" applyAlignment="1">
      <alignment horizontal="center" vertical="center"/>
    </xf>
    <xf numFmtId="180" fontId="17" fillId="0" borderId="2" xfId="3" applyNumberFormat="1" applyFont="1" applyFill="1" applyBorder="1">
      <alignment vertical="center"/>
    </xf>
    <xf numFmtId="0" fontId="17" fillId="8" borderId="0" xfId="2" applyFont="1" applyFill="1" applyAlignment="1">
      <alignment horizontal="center" vertical="center"/>
    </xf>
    <xf numFmtId="0" fontId="17" fillId="0" borderId="0" xfId="2" applyFont="1" applyFill="1" applyAlignment="1">
      <alignment horizontal="center" vertical="center"/>
    </xf>
    <xf numFmtId="2" fontId="17" fillId="8" borderId="0" xfId="2" applyNumberFormat="1" applyFont="1" applyFill="1" applyAlignment="1">
      <alignment horizontal="center" vertical="center"/>
    </xf>
    <xf numFmtId="177" fontId="0" fillId="0" borderId="0" xfId="1" applyNumberFormat="1" applyFont="1" applyBorder="1" applyAlignment="1">
      <alignment vertical="center"/>
    </xf>
    <xf numFmtId="0" fontId="0" fillId="11" borderId="27" xfId="0" applyFill="1" applyBorder="1" applyAlignment="1">
      <alignment vertical="center"/>
    </xf>
    <xf numFmtId="0" fontId="0" fillId="11" borderId="28" xfId="0" applyFill="1" applyBorder="1" applyAlignment="1">
      <alignment vertical="center"/>
    </xf>
    <xf numFmtId="0" fontId="0" fillId="11" borderId="0" xfId="0" applyFill="1" applyBorder="1" applyAlignment="1">
      <alignment horizontal="center" vertical="center"/>
    </xf>
    <xf numFmtId="0" fontId="0" fillId="11" borderId="30" xfId="0" applyFill="1" applyBorder="1" applyAlignment="1">
      <alignment vertical="center"/>
    </xf>
    <xf numFmtId="0" fontId="0" fillId="11" borderId="0" xfId="0" applyFill="1" applyBorder="1" applyAlignment="1">
      <alignment horizontal="distributed" vertical="center" indent="2"/>
    </xf>
    <xf numFmtId="0" fontId="0" fillId="11" borderId="27" xfId="0" applyFill="1" applyBorder="1" applyAlignment="1">
      <alignment horizontal="distributed" vertical="center" indent="2"/>
    </xf>
    <xf numFmtId="0" fontId="0" fillId="11" borderId="32" xfId="0" applyFill="1" applyBorder="1" applyAlignment="1">
      <alignment horizontal="distributed" vertical="center" indent="2"/>
    </xf>
    <xf numFmtId="0" fontId="0" fillId="11" borderId="33" xfId="0" applyFill="1" applyBorder="1" applyAlignment="1">
      <alignment vertical="center"/>
    </xf>
    <xf numFmtId="0" fontId="0" fillId="11" borderId="32" xfId="0" applyFill="1" applyBorder="1" applyAlignment="1">
      <alignment horizontal="center" vertical="center"/>
    </xf>
    <xf numFmtId="0" fontId="0" fillId="11" borderId="32" xfId="0" applyFill="1" applyBorder="1" applyAlignment="1">
      <alignment vertical="center"/>
    </xf>
    <xf numFmtId="0" fontId="0" fillId="11" borderId="0" xfId="0" applyFill="1" applyBorder="1" applyAlignment="1">
      <alignment vertical="center"/>
    </xf>
    <xf numFmtId="0" fontId="0" fillId="11" borderId="34" xfId="0" applyFill="1" applyBorder="1" applyAlignment="1">
      <alignment vertical="center"/>
    </xf>
    <xf numFmtId="0" fontId="0" fillId="11" borderId="35" xfId="0" applyFill="1" applyBorder="1" applyAlignment="1">
      <alignment vertical="center"/>
    </xf>
    <xf numFmtId="0" fontId="0" fillId="11" borderId="36" xfId="0" applyFill="1" applyBorder="1" applyAlignment="1">
      <alignment vertical="center"/>
    </xf>
    <xf numFmtId="0" fontId="3" fillId="11" borderId="0" xfId="0" applyFont="1" applyFill="1" applyBorder="1" applyAlignment="1">
      <alignment horizontal="left" vertical="top" indent="1"/>
    </xf>
    <xf numFmtId="0" fontId="3" fillId="11" borderId="32" xfId="0" applyFont="1" applyFill="1" applyBorder="1" applyAlignment="1">
      <alignment horizontal="left" vertical="top" indent="1"/>
    </xf>
    <xf numFmtId="0" fontId="3" fillId="11" borderId="27" xfId="0" applyFont="1" applyFill="1" applyBorder="1" applyAlignment="1">
      <alignment horizontal="left" vertical="top" indent="1"/>
    </xf>
    <xf numFmtId="0" fontId="3" fillId="11" borderId="0" xfId="0" applyFont="1" applyFill="1" applyBorder="1" applyAlignment="1">
      <alignment horizontal="left" vertical="top" indent="2"/>
    </xf>
    <xf numFmtId="0" fontId="0" fillId="0" borderId="0" xfId="0" applyAlignment="1">
      <alignment horizontal="centerContinuous" vertical="center"/>
    </xf>
    <xf numFmtId="0" fontId="22" fillId="0" borderId="0" xfId="0" applyFont="1" applyAlignment="1">
      <alignment horizontal="centerContinuous" vertical="center"/>
    </xf>
    <xf numFmtId="0" fontId="17" fillId="15" borderId="0" xfId="2" applyFont="1" applyFill="1" applyBorder="1">
      <alignment vertical="center"/>
    </xf>
    <xf numFmtId="0" fontId="17" fillId="15" borderId="37" xfId="2" applyFont="1" applyFill="1" applyBorder="1">
      <alignment vertical="center"/>
    </xf>
    <xf numFmtId="0" fontId="23" fillId="15" borderId="38" xfId="2" applyFont="1" applyFill="1" applyBorder="1" applyAlignment="1"/>
    <xf numFmtId="0" fontId="18" fillId="15" borderId="38" xfId="2" applyFont="1" applyFill="1" applyBorder="1">
      <alignment vertical="center"/>
    </xf>
    <xf numFmtId="0" fontId="18" fillId="15" borderId="39" xfId="2" applyFont="1" applyFill="1" applyBorder="1">
      <alignment vertical="center"/>
    </xf>
    <xf numFmtId="0" fontId="17" fillId="15" borderId="40" xfId="2" applyFont="1" applyFill="1" applyBorder="1">
      <alignment vertical="center"/>
    </xf>
    <xf numFmtId="0" fontId="17" fillId="15" borderId="41" xfId="2" applyFont="1" applyFill="1" applyBorder="1">
      <alignment vertical="center"/>
    </xf>
    <xf numFmtId="0" fontId="17" fillId="15" borderId="42" xfId="2" applyFont="1" applyFill="1" applyBorder="1">
      <alignment vertical="center"/>
    </xf>
    <xf numFmtId="0" fontId="17" fillId="15" borderId="43" xfId="2" applyFont="1" applyFill="1" applyBorder="1">
      <alignment vertical="center"/>
    </xf>
    <xf numFmtId="0" fontId="17" fillId="15" borderId="44" xfId="2" applyFont="1" applyFill="1" applyBorder="1">
      <alignment vertical="center"/>
    </xf>
    <xf numFmtId="178" fontId="17" fillId="10" borderId="2" xfId="2" applyNumberFormat="1" applyFont="1" applyFill="1" applyBorder="1" applyAlignment="1" applyProtection="1">
      <alignment horizontal="center" vertical="center"/>
      <protection locked="0"/>
    </xf>
    <xf numFmtId="179" fontId="17" fillId="10" borderId="2" xfId="2" applyNumberFormat="1" applyFont="1" applyFill="1" applyBorder="1" applyAlignment="1" applyProtection="1">
      <alignment horizontal="center" vertical="center"/>
      <protection locked="0"/>
    </xf>
    <xf numFmtId="0" fontId="2" fillId="0" borderId="0" xfId="0" applyFont="1" applyFill="1" applyAlignment="1">
      <alignment vertical="center"/>
    </xf>
    <xf numFmtId="0" fontId="24" fillId="2" borderId="0" xfId="0" applyFont="1" applyFill="1" applyAlignment="1">
      <alignment horizontal="center" vertical="center"/>
    </xf>
    <xf numFmtId="0" fontId="25" fillId="11" borderId="0" xfId="0" applyFont="1" applyFill="1" applyBorder="1" applyAlignment="1">
      <alignment horizontal="center" vertical="center"/>
    </xf>
    <xf numFmtId="0" fontId="0" fillId="11" borderId="27" xfId="0" applyFill="1" applyBorder="1" applyAlignment="1">
      <alignment horizontal="center" vertical="center" shrinkToFit="1"/>
    </xf>
    <xf numFmtId="177" fontId="0" fillId="11" borderId="2" xfId="1" applyNumberFormat="1" applyFont="1" applyFill="1" applyBorder="1" applyAlignment="1">
      <alignment vertical="center" shrinkToFit="1"/>
    </xf>
    <xf numFmtId="177" fontId="0" fillId="11" borderId="32" xfId="1" applyNumberFormat="1" applyFont="1" applyFill="1" applyBorder="1" applyAlignment="1">
      <alignment vertical="center" shrinkToFit="1"/>
    </xf>
    <xf numFmtId="177" fontId="0" fillId="11" borderId="0" xfId="1" applyNumberFormat="1" applyFont="1" applyFill="1" applyBorder="1" applyAlignment="1">
      <alignment vertical="center" shrinkToFit="1"/>
    </xf>
    <xf numFmtId="177" fontId="0" fillId="11" borderId="27" xfId="1" applyNumberFormat="1" applyFont="1" applyFill="1" applyBorder="1" applyAlignment="1">
      <alignment vertical="center" shrinkToFit="1"/>
    </xf>
    <xf numFmtId="177" fontId="13" fillId="13" borderId="1" xfId="1" applyNumberFormat="1" applyFont="1" applyFill="1" applyBorder="1" applyAlignment="1">
      <alignment vertical="center" shrinkToFit="1"/>
    </xf>
    <xf numFmtId="0" fontId="0" fillId="11" borderId="32" xfId="0" applyFill="1" applyBorder="1" applyAlignment="1">
      <alignment vertical="center" shrinkToFit="1"/>
    </xf>
    <xf numFmtId="0" fontId="0" fillId="11" borderId="0" xfId="0" applyFill="1" applyBorder="1" applyAlignment="1">
      <alignment horizontal="center" vertical="center" shrinkToFit="1"/>
    </xf>
    <xf numFmtId="177" fontId="13" fillId="14" borderId="1" xfId="1" applyNumberFormat="1" applyFont="1" applyFill="1" applyBorder="1" applyAlignment="1">
      <alignment vertical="center" shrinkToFit="1"/>
    </xf>
    <xf numFmtId="0" fontId="26" fillId="0" borderId="0" xfId="0" applyFont="1" applyAlignment="1">
      <alignment vertical="center"/>
    </xf>
    <xf numFmtId="0" fontId="29" fillId="0" borderId="0" xfId="0" applyFont="1" applyAlignment="1">
      <alignment vertical="center"/>
    </xf>
    <xf numFmtId="0" fontId="7" fillId="4" borderId="2" xfId="2" applyFill="1" applyBorder="1" applyAlignment="1">
      <alignment horizontal="center" vertical="center"/>
    </xf>
    <xf numFmtId="0" fontId="17" fillId="11" borderId="2" xfId="2" applyFont="1" applyFill="1" applyBorder="1" applyAlignment="1">
      <alignment horizontal="center" vertical="center"/>
    </xf>
    <xf numFmtId="0" fontId="30" fillId="11" borderId="0" xfId="0" applyFont="1" applyFill="1" applyBorder="1" applyAlignment="1">
      <alignment horizontal="center" vertical="center"/>
    </xf>
    <xf numFmtId="0" fontId="7" fillId="0" borderId="0" xfId="2" applyFill="1">
      <alignment vertical="center"/>
    </xf>
    <xf numFmtId="0" fontId="10" fillId="0" borderId="0" xfId="2" applyFont="1" applyFill="1">
      <alignment vertical="center"/>
    </xf>
    <xf numFmtId="178" fontId="7" fillId="0" borderId="2" xfId="2" applyNumberFormat="1" applyFill="1" applyBorder="1" applyAlignment="1">
      <alignment horizontal="center" vertical="center"/>
    </xf>
    <xf numFmtId="38" fontId="7" fillId="0" borderId="2" xfId="3" applyFill="1" applyBorder="1">
      <alignment vertical="center"/>
    </xf>
    <xf numFmtId="0" fontId="7" fillId="0" borderId="2" xfId="2" applyFill="1" applyBorder="1">
      <alignment vertical="center"/>
    </xf>
    <xf numFmtId="0" fontId="31" fillId="0" borderId="0" xfId="2" applyFont="1" applyFill="1">
      <alignment vertical="center"/>
    </xf>
    <xf numFmtId="176" fontId="31" fillId="0" borderId="0" xfId="2" applyNumberFormat="1" applyFont="1" applyFill="1">
      <alignment vertical="center"/>
    </xf>
    <xf numFmtId="38" fontId="31" fillId="0" borderId="0" xfId="1" applyFont="1" applyFill="1">
      <alignment vertical="center"/>
    </xf>
    <xf numFmtId="0" fontId="31" fillId="4" borderId="0" xfId="2" applyFont="1" applyFill="1">
      <alignment vertical="center"/>
    </xf>
    <xf numFmtId="38" fontId="31" fillId="4" borderId="0" xfId="1" applyFont="1" applyFill="1">
      <alignment vertical="center"/>
    </xf>
    <xf numFmtId="38" fontId="17" fillId="0" borderId="0" xfId="1" applyFont="1" applyFill="1">
      <alignment vertical="center"/>
    </xf>
    <xf numFmtId="0" fontId="17" fillId="16" borderId="45" xfId="2" applyFont="1" applyFill="1" applyBorder="1">
      <alignment vertical="center"/>
    </xf>
    <xf numFmtId="0" fontId="18" fillId="16" borderId="46" xfId="2" applyFont="1" applyFill="1" applyBorder="1">
      <alignment vertical="center"/>
    </xf>
    <xf numFmtId="0" fontId="18" fillId="16" borderId="47" xfId="2" applyFont="1" applyFill="1" applyBorder="1">
      <alignment vertical="center"/>
    </xf>
    <xf numFmtId="0" fontId="17" fillId="16" borderId="48" xfId="2" applyFont="1" applyFill="1" applyBorder="1">
      <alignment vertical="center"/>
    </xf>
    <xf numFmtId="0" fontId="17" fillId="16" borderId="0" xfId="2" applyFont="1" applyFill="1" applyBorder="1">
      <alignment vertical="center"/>
    </xf>
    <xf numFmtId="0" fontId="17" fillId="16" borderId="49" xfId="2" applyFont="1" applyFill="1" applyBorder="1">
      <alignment vertical="center"/>
    </xf>
    <xf numFmtId="0" fontId="17" fillId="16" borderId="50" xfId="2" applyFont="1" applyFill="1" applyBorder="1">
      <alignment vertical="center"/>
    </xf>
    <xf numFmtId="0" fontId="17" fillId="16" borderId="51" xfId="2" applyFont="1" applyFill="1" applyBorder="1">
      <alignment vertical="center"/>
    </xf>
    <xf numFmtId="0" fontId="17" fillId="16" borderId="52" xfId="2" applyFont="1" applyFill="1" applyBorder="1">
      <alignment vertical="center"/>
    </xf>
    <xf numFmtId="0" fontId="32" fillId="16" borderId="46" xfId="2" applyFont="1" applyFill="1" applyBorder="1" applyAlignment="1"/>
    <xf numFmtId="178" fontId="17" fillId="17" borderId="2" xfId="2" applyNumberFormat="1" applyFont="1" applyFill="1" applyBorder="1" applyAlignment="1" applyProtection="1">
      <alignment horizontal="center" vertical="center"/>
      <protection locked="0"/>
    </xf>
    <xf numFmtId="179" fontId="17" fillId="17" borderId="2" xfId="2" applyNumberFormat="1" applyFont="1" applyFill="1" applyBorder="1" applyAlignment="1" applyProtection="1">
      <alignment horizontal="center" vertical="center"/>
      <protection locked="0"/>
    </xf>
    <xf numFmtId="0" fontId="17" fillId="17" borderId="0" xfId="2" applyFont="1" applyFill="1" applyAlignment="1">
      <alignment horizontal="center" vertical="center"/>
    </xf>
    <xf numFmtId="0" fontId="0" fillId="11" borderId="0" xfId="0" applyFill="1" applyBorder="1" applyAlignment="1">
      <alignment horizontal="distributed" vertical="center" indent="2"/>
    </xf>
    <xf numFmtId="0" fontId="33" fillId="0" borderId="0" xfId="0" applyFont="1"/>
    <xf numFmtId="0" fontId="33" fillId="13" borderId="0" xfId="0" applyFont="1" applyFill="1"/>
    <xf numFmtId="0" fontId="33" fillId="0" borderId="0" xfId="0" applyFont="1" applyFill="1"/>
    <xf numFmtId="38" fontId="33" fillId="13" borderId="0" xfId="1" applyFont="1" applyFill="1" applyAlignment="1"/>
    <xf numFmtId="0" fontId="33" fillId="0" borderId="0" xfId="4" applyFont="1">
      <alignment vertical="center"/>
    </xf>
    <xf numFmtId="0" fontId="33" fillId="0" borderId="53" xfId="4" applyFont="1" applyBorder="1" applyAlignment="1">
      <alignment horizontal="center" vertical="center"/>
    </xf>
    <xf numFmtId="0" fontId="33" fillId="0" borderId="54" xfId="4" applyFont="1" applyBorder="1" applyAlignment="1">
      <alignment horizontal="center" vertical="center"/>
    </xf>
    <xf numFmtId="0" fontId="33" fillId="0" borderId="55" xfId="4" applyFont="1" applyBorder="1" applyAlignment="1">
      <alignment horizontal="center" vertical="center"/>
    </xf>
    <xf numFmtId="0" fontId="33" fillId="0" borderId="56" xfId="4" applyFont="1" applyBorder="1" applyAlignment="1">
      <alignment horizontal="center" vertical="center"/>
    </xf>
    <xf numFmtId="0" fontId="33" fillId="0" borderId="57" xfId="4" applyFont="1" applyBorder="1" applyAlignment="1">
      <alignment horizontal="center" vertical="center"/>
    </xf>
    <xf numFmtId="0" fontId="33" fillId="0" borderId="58" xfId="4" applyFont="1" applyBorder="1" applyAlignment="1">
      <alignment horizontal="center" vertical="center"/>
    </xf>
    <xf numFmtId="0" fontId="33" fillId="0" borderId="59" xfId="4" applyFont="1" applyBorder="1" applyAlignment="1">
      <alignment horizontal="center" vertical="center"/>
    </xf>
    <xf numFmtId="181" fontId="33" fillId="0" borderId="60" xfId="4" applyNumberFormat="1" applyFont="1" applyBorder="1">
      <alignment vertical="center"/>
    </xf>
    <xf numFmtId="182" fontId="33" fillId="0" borderId="60" xfId="4" applyNumberFormat="1" applyFont="1" applyBorder="1">
      <alignment vertical="center"/>
    </xf>
    <xf numFmtId="182" fontId="33" fillId="0" borderId="61" xfId="4" applyNumberFormat="1" applyFont="1" applyBorder="1">
      <alignment vertical="center"/>
    </xf>
    <xf numFmtId="183" fontId="33" fillId="0" borderId="62" xfId="4" applyNumberFormat="1" applyFont="1" applyBorder="1">
      <alignment vertical="center"/>
    </xf>
    <xf numFmtId="184" fontId="33" fillId="0" borderId="63" xfId="4" applyNumberFormat="1" applyFont="1" applyBorder="1">
      <alignment vertical="center"/>
    </xf>
    <xf numFmtId="184" fontId="33" fillId="0" borderId="64" xfId="4" applyNumberFormat="1" applyFont="1" applyBorder="1" applyProtection="1">
      <alignment vertical="center"/>
      <protection locked="0"/>
    </xf>
    <xf numFmtId="184" fontId="33" fillId="0" borderId="0" xfId="4" applyNumberFormat="1" applyFont="1">
      <alignment vertical="center"/>
    </xf>
    <xf numFmtId="0" fontId="33" fillId="0" borderId="65" xfId="4" applyFont="1" applyBorder="1" applyAlignment="1">
      <alignment horizontal="center" vertical="center"/>
    </xf>
    <xf numFmtId="181" fontId="33" fillId="0" borderId="66" xfId="4" applyNumberFormat="1" applyFont="1" applyBorder="1">
      <alignment vertical="center"/>
    </xf>
    <xf numFmtId="182" fontId="33" fillId="0" borderId="66" xfId="4" applyNumberFormat="1" applyFont="1" applyBorder="1">
      <alignment vertical="center"/>
    </xf>
    <xf numFmtId="182" fontId="33" fillId="0" borderId="67" xfId="4" applyNumberFormat="1" applyFont="1" applyBorder="1">
      <alignment vertical="center"/>
    </xf>
    <xf numFmtId="183" fontId="33" fillId="0" borderId="68" xfId="4" applyNumberFormat="1" applyFont="1" applyBorder="1">
      <alignment vertical="center"/>
    </xf>
    <xf numFmtId="184" fontId="33" fillId="0" borderId="65" xfId="4" applyNumberFormat="1" applyFont="1" applyBorder="1">
      <alignment vertical="center"/>
    </xf>
    <xf numFmtId="184" fontId="33" fillId="0" borderId="68" xfId="4" applyNumberFormat="1" applyFont="1" applyBorder="1" applyProtection="1">
      <alignment vertical="center"/>
      <protection locked="0"/>
    </xf>
    <xf numFmtId="0" fontId="33" fillId="0" borderId="69" xfId="4" applyFont="1" applyBorder="1" applyAlignment="1">
      <alignment horizontal="center" vertical="center"/>
    </xf>
    <xf numFmtId="181" fontId="33" fillId="0" borderId="70" xfId="4" applyNumberFormat="1" applyFont="1" applyBorder="1">
      <alignment vertical="center"/>
    </xf>
    <xf numFmtId="182" fontId="33" fillId="0" borderId="70" xfId="4" applyNumberFormat="1" applyFont="1" applyBorder="1">
      <alignment vertical="center"/>
    </xf>
    <xf numFmtId="182" fontId="33" fillId="0" borderId="71" xfId="4" applyNumberFormat="1" applyFont="1" applyBorder="1">
      <alignment vertical="center"/>
    </xf>
    <xf numFmtId="183" fontId="33" fillId="0" borderId="72" xfId="4" applyNumberFormat="1" applyFont="1" applyBorder="1">
      <alignment vertical="center"/>
    </xf>
    <xf numFmtId="182" fontId="34" fillId="0" borderId="74" xfId="4" applyNumberFormat="1" applyFont="1" applyBorder="1">
      <alignment vertical="center"/>
    </xf>
    <xf numFmtId="182" fontId="34" fillId="0" borderId="75" xfId="4" applyNumberFormat="1" applyFont="1" applyBorder="1">
      <alignment vertical="center"/>
    </xf>
    <xf numFmtId="182" fontId="35" fillId="13" borderId="0" xfId="4" applyNumberFormat="1" applyFont="1" applyFill="1" applyProtection="1">
      <alignment vertical="center"/>
      <protection locked="0"/>
    </xf>
    <xf numFmtId="182" fontId="33" fillId="0" borderId="0" xfId="4" applyNumberFormat="1" applyFont="1">
      <alignment vertical="center"/>
    </xf>
    <xf numFmtId="0" fontId="37" fillId="0" borderId="0" xfId="4" applyFont="1">
      <alignment vertical="center"/>
    </xf>
    <xf numFmtId="184" fontId="33" fillId="0" borderId="69" xfId="4" applyNumberFormat="1" applyFont="1" applyBorder="1">
      <alignment vertical="center"/>
    </xf>
    <xf numFmtId="184" fontId="33" fillId="0" borderId="72" xfId="4" applyNumberFormat="1" applyFont="1" applyBorder="1" applyProtection="1">
      <alignment vertical="center"/>
      <protection locked="0"/>
    </xf>
    <xf numFmtId="182" fontId="36" fillId="0" borderId="0" xfId="4" applyNumberFormat="1" applyFont="1" applyAlignment="1">
      <alignment vertical="center" shrinkToFit="1"/>
    </xf>
    <xf numFmtId="183" fontId="34" fillId="0" borderId="76" xfId="4" applyNumberFormat="1" applyFont="1" applyBorder="1" applyAlignment="1">
      <alignment vertical="center" shrinkToFit="1"/>
    </xf>
    <xf numFmtId="38" fontId="33" fillId="13" borderId="0" xfId="0" applyNumberFormat="1" applyFont="1" applyFill="1"/>
    <xf numFmtId="0" fontId="38" fillId="13" borderId="0" xfId="0" applyFont="1" applyFill="1" applyAlignment="1">
      <alignment horizontal="center" vertical="center"/>
    </xf>
    <xf numFmtId="0" fontId="6" fillId="8" borderId="2" xfId="0" applyFont="1" applyFill="1" applyBorder="1" applyAlignment="1">
      <alignment horizontal="center" vertical="center" shrinkToFit="1"/>
    </xf>
    <xf numFmtId="0" fontId="6" fillId="9" borderId="0" xfId="0" applyFont="1" applyFill="1" applyAlignment="1">
      <alignment horizontal="center" vertical="center" shrinkToFit="1"/>
    </xf>
    <xf numFmtId="0" fontId="6" fillId="7" borderId="0" xfId="0" applyFont="1" applyFill="1" applyAlignment="1">
      <alignment horizontal="center" vertical="center" shrinkToFit="1"/>
    </xf>
    <xf numFmtId="0" fontId="6" fillId="0" borderId="0" xfId="0" applyFont="1" applyFill="1" applyAlignment="1">
      <alignment horizontal="center" vertical="center" shrinkToFit="1"/>
    </xf>
    <xf numFmtId="38" fontId="6" fillId="0" borderId="0" xfId="0" applyNumberFormat="1" applyFont="1" applyFill="1" applyAlignment="1">
      <alignment vertical="center"/>
    </xf>
    <xf numFmtId="0" fontId="6" fillId="0" borderId="0" xfId="0" applyFont="1" applyFill="1" applyAlignment="1">
      <alignment horizontal="center" vertical="center"/>
    </xf>
    <xf numFmtId="0" fontId="38" fillId="18" borderId="0" xfId="0" applyFont="1" applyFill="1" applyAlignment="1">
      <alignment horizontal="center" vertical="center"/>
    </xf>
    <xf numFmtId="0" fontId="38" fillId="19" borderId="0" xfId="0" applyFont="1" applyFill="1" applyAlignment="1">
      <alignment horizontal="center" vertical="center"/>
    </xf>
    <xf numFmtId="0" fontId="39" fillId="2" borderId="0" xfId="0" applyFont="1" applyFill="1" applyAlignment="1">
      <alignment horizontal="center" vertical="center"/>
    </xf>
    <xf numFmtId="177" fontId="13" fillId="20" borderId="1" xfId="1" applyNumberFormat="1" applyFont="1" applyFill="1" applyBorder="1" applyAlignment="1">
      <alignment vertical="center" shrinkToFit="1"/>
    </xf>
    <xf numFmtId="0" fontId="21" fillId="0" borderId="0" xfId="0" applyFont="1" applyFill="1" applyBorder="1" applyAlignment="1">
      <alignment shrinkToFit="1"/>
    </xf>
    <xf numFmtId="0" fontId="21" fillId="0" borderId="0" xfId="0" applyFont="1" applyFill="1" applyBorder="1" applyAlignment="1">
      <alignment vertical="top"/>
    </xf>
    <xf numFmtId="0" fontId="5" fillId="0" borderId="0" xfId="0" applyFont="1" applyFill="1" applyBorder="1" applyAlignment="1">
      <alignment horizontal="center" shrinkToFit="1"/>
    </xf>
    <xf numFmtId="0" fontId="0" fillId="0" borderId="27" xfId="0" applyBorder="1" applyAlignment="1">
      <alignment vertical="center"/>
    </xf>
    <xf numFmtId="0" fontId="0" fillId="0" borderId="32" xfId="0" applyBorder="1" applyAlignment="1">
      <alignment vertical="center"/>
    </xf>
    <xf numFmtId="0" fontId="41" fillId="0" borderId="0" xfId="0" applyFont="1" applyAlignment="1">
      <alignment vertical="center"/>
    </xf>
    <xf numFmtId="0" fontId="14" fillId="22" borderId="26" xfId="0" applyFont="1" applyFill="1" applyBorder="1" applyAlignment="1">
      <alignment vertical="center"/>
    </xf>
    <xf numFmtId="0" fontId="0" fillId="22" borderId="28" xfId="0" applyFill="1" applyBorder="1" applyAlignment="1">
      <alignment vertical="center"/>
    </xf>
    <xf numFmtId="0" fontId="0" fillId="22" borderId="29" xfId="0" applyFill="1" applyBorder="1" applyAlignment="1">
      <alignment horizontal="distributed" vertical="center" indent="2"/>
    </xf>
    <xf numFmtId="0" fontId="0" fillId="22" borderId="30" xfId="0" applyFill="1" applyBorder="1" applyAlignment="1">
      <alignment horizontal="distributed" vertical="center" indent="2"/>
    </xf>
    <xf numFmtId="0" fontId="0" fillId="22" borderId="26" xfId="0" applyFill="1" applyBorder="1" applyAlignment="1">
      <alignment horizontal="distributed" vertical="center" indent="2"/>
    </xf>
    <xf numFmtId="0" fontId="0" fillId="22" borderId="28" xfId="0" applyFill="1" applyBorder="1" applyAlignment="1">
      <alignment horizontal="distributed" vertical="center" indent="2"/>
    </xf>
    <xf numFmtId="0" fontId="0" fillId="22" borderId="31" xfId="0" applyFill="1" applyBorder="1" applyAlignment="1">
      <alignment horizontal="distributed" vertical="center" indent="2"/>
    </xf>
    <xf numFmtId="0" fontId="0" fillId="22" borderId="33" xfId="0" applyFill="1" applyBorder="1" applyAlignment="1">
      <alignment horizontal="distributed" vertical="center" indent="2"/>
    </xf>
    <xf numFmtId="0" fontId="0" fillId="22" borderId="31" xfId="0" applyFill="1" applyBorder="1" applyAlignment="1">
      <alignment horizontal="center" vertical="center"/>
    </xf>
    <xf numFmtId="0" fontId="0" fillId="22" borderId="33" xfId="0" applyFill="1" applyBorder="1" applyAlignment="1">
      <alignment horizontal="center" vertical="center"/>
    </xf>
    <xf numFmtId="0" fontId="0" fillId="22" borderId="29" xfId="0" applyFill="1" applyBorder="1" applyAlignment="1">
      <alignment horizontal="center" vertical="center"/>
    </xf>
    <xf numFmtId="0" fontId="0" fillId="22" borderId="30" xfId="0" applyFill="1" applyBorder="1" applyAlignment="1">
      <alignment horizontal="center" vertical="center"/>
    </xf>
    <xf numFmtId="0" fontId="0" fillId="22" borderId="31" xfId="0" applyFill="1" applyBorder="1" applyAlignment="1">
      <alignment vertical="center"/>
    </xf>
    <xf numFmtId="0" fontId="0" fillId="22" borderId="33" xfId="0" applyFill="1" applyBorder="1" applyAlignment="1">
      <alignment vertical="center"/>
    </xf>
    <xf numFmtId="0" fontId="0" fillId="22" borderId="27" xfId="0" applyFill="1" applyBorder="1" applyAlignment="1">
      <alignment vertical="center"/>
    </xf>
    <xf numFmtId="0" fontId="0" fillId="22" borderId="0" xfId="0" applyFill="1" applyBorder="1" applyAlignment="1">
      <alignment horizontal="centerContinuous" vertical="center"/>
    </xf>
    <xf numFmtId="0" fontId="0" fillId="22" borderId="30" xfId="0" applyFill="1" applyBorder="1" applyAlignment="1">
      <alignment horizontal="centerContinuous" vertical="center"/>
    </xf>
    <xf numFmtId="0" fontId="0" fillId="22" borderId="0" xfId="0" applyFill="1" applyBorder="1" applyAlignment="1">
      <alignment horizontal="distributed" vertical="center" indent="2"/>
    </xf>
    <xf numFmtId="0" fontId="0" fillId="22" borderId="0" xfId="0" applyFill="1" applyBorder="1" applyAlignment="1">
      <alignment horizontal="center" vertical="center"/>
    </xf>
    <xf numFmtId="0" fontId="0" fillId="22" borderId="30" xfId="0" applyFill="1" applyBorder="1" applyAlignment="1">
      <alignment vertical="center"/>
    </xf>
    <xf numFmtId="0" fontId="0" fillId="22" borderId="27" xfId="0" applyFill="1" applyBorder="1" applyAlignment="1">
      <alignment horizontal="center" vertical="center"/>
    </xf>
    <xf numFmtId="0" fontId="0" fillId="22" borderId="34" xfId="0" applyFill="1" applyBorder="1" applyAlignment="1">
      <alignment vertical="center"/>
    </xf>
    <xf numFmtId="0" fontId="0" fillId="22" borderId="35" xfId="0" applyFill="1" applyBorder="1" applyAlignment="1">
      <alignment horizontal="centerContinuous" vertical="center"/>
    </xf>
    <xf numFmtId="0" fontId="0" fillId="22" borderId="32" xfId="0" applyFill="1" applyBorder="1" applyAlignment="1">
      <alignment horizontal="distributed" vertical="center" indent="2"/>
    </xf>
    <xf numFmtId="0" fontId="0" fillId="22" borderId="32" xfId="0" applyFill="1" applyBorder="1" applyAlignment="1">
      <alignment horizontal="center" vertical="center"/>
    </xf>
    <xf numFmtId="0" fontId="0" fillId="22" borderId="32" xfId="0" applyFill="1" applyBorder="1" applyAlignment="1">
      <alignment vertical="center"/>
    </xf>
    <xf numFmtId="0" fontId="0" fillId="22" borderId="36" xfId="0" applyFill="1" applyBorder="1" applyAlignment="1">
      <alignment vertical="center"/>
    </xf>
    <xf numFmtId="0" fontId="14" fillId="23" borderId="26" xfId="0" applyFont="1" applyFill="1" applyBorder="1" applyAlignment="1">
      <alignment vertical="center"/>
    </xf>
    <xf numFmtId="0" fontId="0" fillId="23" borderId="28" xfId="0" applyFill="1" applyBorder="1" applyAlignment="1">
      <alignment vertical="center"/>
    </xf>
    <xf numFmtId="0" fontId="0" fillId="23" borderId="27" xfId="0" applyFill="1" applyBorder="1" applyAlignment="1">
      <alignment vertical="center"/>
    </xf>
    <xf numFmtId="0" fontId="0" fillId="23" borderId="0" xfId="0" applyFill="1" applyBorder="1" applyAlignment="1">
      <alignment horizontal="centerContinuous" vertical="center"/>
    </xf>
    <xf numFmtId="0" fontId="0" fillId="23" borderId="30" xfId="0" applyFill="1" applyBorder="1" applyAlignment="1">
      <alignment horizontal="centerContinuous" vertical="center"/>
    </xf>
    <xf numFmtId="0" fontId="0" fillId="23" borderId="29" xfId="0" applyFill="1" applyBorder="1" applyAlignment="1">
      <alignment horizontal="distributed" vertical="center" indent="2"/>
    </xf>
    <xf numFmtId="0" fontId="0" fillId="23" borderId="30" xfId="0" applyFill="1" applyBorder="1" applyAlignment="1">
      <alignment horizontal="distributed" vertical="center" indent="2"/>
    </xf>
    <xf numFmtId="0" fontId="0" fillId="23" borderId="0" xfId="0" applyFill="1" applyBorder="1" applyAlignment="1">
      <alignment horizontal="distributed" vertical="center" indent="2"/>
    </xf>
    <xf numFmtId="0" fontId="0" fillId="23" borderId="0" xfId="0" applyFill="1" applyBorder="1" applyAlignment="1">
      <alignment horizontal="center" vertical="center"/>
    </xf>
    <xf numFmtId="0" fontId="0" fillId="23" borderId="30" xfId="0" applyFill="1" applyBorder="1" applyAlignment="1">
      <alignment vertical="center"/>
    </xf>
    <xf numFmtId="0" fontId="0" fillId="23" borderId="31" xfId="0" applyFill="1" applyBorder="1" applyAlignment="1">
      <alignment horizontal="distributed" vertical="center" indent="2"/>
    </xf>
    <xf numFmtId="0" fontId="0" fillId="23" borderId="33" xfId="0" applyFill="1" applyBorder="1" applyAlignment="1">
      <alignment horizontal="distributed" vertical="center" indent="2"/>
    </xf>
    <xf numFmtId="0" fontId="0" fillId="23" borderId="26" xfId="0" applyFill="1" applyBorder="1" applyAlignment="1">
      <alignment horizontal="distributed" vertical="center" indent="2"/>
    </xf>
    <xf numFmtId="0" fontId="0" fillId="23" borderId="28" xfId="0" applyFill="1" applyBorder="1" applyAlignment="1">
      <alignment horizontal="distributed" vertical="center" indent="2"/>
    </xf>
    <xf numFmtId="0" fontId="0" fillId="23" borderId="29" xfId="0" applyFill="1" applyBorder="1" applyAlignment="1">
      <alignment horizontal="center" vertical="center"/>
    </xf>
    <xf numFmtId="0" fontId="0" fillId="23" borderId="30" xfId="0" applyFill="1" applyBorder="1" applyAlignment="1">
      <alignment horizontal="center" vertical="center"/>
    </xf>
    <xf numFmtId="0" fontId="0" fillId="23" borderId="31" xfId="0" applyFill="1" applyBorder="1" applyAlignment="1">
      <alignment vertical="center"/>
    </xf>
    <xf numFmtId="0" fontId="0" fillId="23" borderId="33" xfId="0" applyFill="1" applyBorder="1" applyAlignment="1">
      <alignment vertical="center"/>
    </xf>
    <xf numFmtId="0" fontId="0" fillId="23" borderId="35" xfId="0" applyFill="1" applyBorder="1" applyAlignment="1">
      <alignment horizontal="centerContinuous" vertical="center"/>
    </xf>
    <xf numFmtId="0" fontId="0" fillId="23" borderId="32" xfId="0" applyFill="1" applyBorder="1" applyAlignment="1">
      <alignment horizontal="distributed" vertical="center" indent="2"/>
    </xf>
    <xf numFmtId="0" fontId="0" fillId="23" borderId="32" xfId="0" applyFill="1" applyBorder="1" applyAlignment="1">
      <alignment horizontal="center" vertical="center"/>
    </xf>
    <xf numFmtId="0" fontId="0" fillId="23" borderId="32" xfId="0" applyFill="1" applyBorder="1" applyAlignment="1">
      <alignment vertical="center"/>
    </xf>
    <xf numFmtId="0" fontId="0" fillId="23" borderId="36" xfId="0" applyFill="1" applyBorder="1" applyAlignment="1">
      <alignment vertical="center"/>
    </xf>
    <xf numFmtId="0" fontId="0" fillId="23" borderId="27" xfId="0" applyFill="1" applyBorder="1" applyAlignment="1">
      <alignment horizontal="center" vertical="center"/>
    </xf>
    <xf numFmtId="0" fontId="0" fillId="23" borderId="34" xfId="0" applyFill="1" applyBorder="1" applyAlignment="1">
      <alignment vertical="center"/>
    </xf>
    <xf numFmtId="0" fontId="0" fillId="23" borderId="89" xfId="0" applyFill="1" applyBorder="1" applyAlignment="1">
      <alignment vertical="center"/>
    </xf>
    <xf numFmtId="0" fontId="0" fillId="23" borderId="90" xfId="0" applyFill="1" applyBorder="1" applyAlignment="1">
      <alignment horizontal="centerContinuous" vertical="center"/>
    </xf>
    <xf numFmtId="0" fontId="0" fillId="23" borderId="91" xfId="0" applyFill="1" applyBorder="1" applyAlignment="1">
      <alignment vertical="center"/>
    </xf>
    <xf numFmtId="0" fontId="0" fillId="11" borderId="90" xfId="0" applyFill="1" applyBorder="1" applyAlignment="1">
      <alignment vertical="center"/>
    </xf>
    <xf numFmtId="0" fontId="0" fillId="11" borderId="89" xfId="0" applyFill="1" applyBorder="1" applyAlignment="1">
      <alignment vertical="center"/>
    </xf>
    <xf numFmtId="0" fontId="0" fillId="11" borderId="91" xfId="0" applyFill="1" applyBorder="1" applyAlignment="1">
      <alignment vertical="center"/>
    </xf>
    <xf numFmtId="0" fontId="0" fillId="22" borderId="89" xfId="0" applyFill="1" applyBorder="1" applyAlignment="1">
      <alignment vertical="center"/>
    </xf>
    <xf numFmtId="0" fontId="0" fillId="22" borderId="90" xfId="0" applyFill="1" applyBorder="1" applyAlignment="1">
      <alignment horizontal="centerContinuous" vertical="center"/>
    </xf>
    <xf numFmtId="0" fontId="0" fillId="22" borderId="91" xfId="0" applyFill="1" applyBorder="1" applyAlignment="1">
      <alignment vertical="center"/>
    </xf>
    <xf numFmtId="0" fontId="29" fillId="22" borderId="29" xfId="0" applyFont="1" applyFill="1" applyBorder="1" applyAlignment="1">
      <alignment horizontal="distributed" vertical="center" indent="2"/>
    </xf>
    <xf numFmtId="0" fontId="29" fillId="22" borderId="30" xfId="0" applyFont="1" applyFill="1" applyBorder="1" applyAlignment="1">
      <alignment horizontal="distributed" vertical="center" indent="2"/>
    </xf>
    <xf numFmtId="0" fontId="29" fillId="22" borderId="26" xfId="0" applyFont="1" applyFill="1" applyBorder="1" applyAlignment="1">
      <alignment horizontal="distributed" vertical="center" indent="2"/>
    </xf>
    <xf numFmtId="0" fontId="29" fillId="22" borderId="28" xfId="0" applyFont="1" applyFill="1" applyBorder="1" applyAlignment="1">
      <alignment horizontal="distributed" vertical="center" indent="2"/>
    </xf>
    <xf numFmtId="0" fontId="29" fillId="23" borderId="29" xfId="0" applyFont="1" applyFill="1" applyBorder="1" applyAlignment="1">
      <alignment horizontal="distributed" vertical="center" indent="2"/>
    </xf>
    <xf numFmtId="0" fontId="29" fillId="23" borderId="30" xfId="0" applyFont="1" applyFill="1" applyBorder="1" applyAlignment="1">
      <alignment horizontal="distributed" vertical="center" indent="2"/>
    </xf>
    <xf numFmtId="0" fontId="29" fillId="23" borderId="26" xfId="0" applyFont="1" applyFill="1" applyBorder="1" applyAlignment="1">
      <alignment horizontal="distributed" vertical="center" indent="2"/>
    </xf>
    <xf numFmtId="0" fontId="29" fillId="23" borderId="28" xfId="0" applyFont="1" applyFill="1" applyBorder="1" applyAlignment="1">
      <alignment horizontal="distributed" vertical="center" indent="2"/>
    </xf>
    <xf numFmtId="177" fontId="13" fillId="24" borderId="1" xfId="1" applyNumberFormat="1" applyFont="1" applyFill="1" applyBorder="1" applyAlignment="1">
      <alignment vertical="center" shrinkToFit="1"/>
    </xf>
    <xf numFmtId="0" fontId="0" fillId="0" borderId="0" xfId="0" applyAlignment="1"/>
    <xf numFmtId="0" fontId="0" fillId="11" borderId="92" xfId="0" applyFill="1" applyBorder="1" applyAlignment="1">
      <alignment vertical="center"/>
    </xf>
    <xf numFmtId="0" fontId="0" fillId="11" borderId="93" xfId="0" applyFill="1" applyBorder="1" applyAlignment="1">
      <alignment vertical="center"/>
    </xf>
    <xf numFmtId="0" fontId="0" fillId="0" borderId="93" xfId="0" applyBorder="1" applyAlignment="1">
      <alignment vertical="center"/>
    </xf>
    <xf numFmtId="0" fontId="0" fillId="0" borderId="94" xfId="0" applyBorder="1" applyAlignment="1">
      <alignment vertical="center"/>
    </xf>
    <xf numFmtId="0" fontId="0" fillId="0" borderId="96" xfId="0" applyBorder="1" applyAlignment="1">
      <alignment vertical="center"/>
    </xf>
    <xf numFmtId="0" fontId="0" fillId="11" borderId="95" xfId="0" applyFill="1" applyBorder="1" applyAlignment="1">
      <alignment vertical="center"/>
    </xf>
    <xf numFmtId="0" fontId="0" fillId="11" borderId="97" xfId="0" applyFill="1" applyBorder="1" applyAlignment="1">
      <alignment vertical="center"/>
    </xf>
    <xf numFmtId="0" fontId="0" fillId="11" borderId="98" xfId="0" applyFill="1" applyBorder="1" applyAlignment="1">
      <alignment vertical="center"/>
    </xf>
    <xf numFmtId="0" fontId="0" fillId="0" borderId="99" xfId="0" applyBorder="1" applyAlignment="1">
      <alignment vertical="center"/>
    </xf>
    <xf numFmtId="0" fontId="0" fillId="0" borderId="100" xfId="0" applyBorder="1" applyAlignment="1">
      <alignment vertical="center"/>
    </xf>
    <xf numFmtId="0" fontId="0" fillId="11" borderId="101" xfId="0" applyFill="1" applyBorder="1" applyAlignment="1">
      <alignment vertical="center"/>
    </xf>
    <xf numFmtId="0" fontId="0" fillId="11" borderId="102" xfId="0" applyFill="1" applyBorder="1" applyAlignment="1">
      <alignment vertical="center"/>
    </xf>
    <xf numFmtId="0" fontId="0" fillId="0" borderId="102" xfId="0" applyBorder="1" applyAlignment="1">
      <alignment vertical="center"/>
    </xf>
    <xf numFmtId="0" fontId="0" fillId="0" borderId="103" xfId="0" applyBorder="1" applyAlignment="1">
      <alignment vertical="center"/>
    </xf>
    <xf numFmtId="0" fontId="0" fillId="3" borderId="2" xfId="0" applyFill="1" applyBorder="1" applyAlignment="1" applyProtection="1">
      <alignment horizontal="center" vertical="center" shrinkToFit="1"/>
      <protection locked="0"/>
    </xf>
    <xf numFmtId="38" fontId="0" fillId="3" borderId="2" xfId="1" applyNumberFormat="1" applyFont="1" applyFill="1" applyBorder="1" applyAlignment="1" applyProtection="1">
      <alignment horizontal="center" vertical="center" shrinkToFit="1"/>
      <protection locked="0"/>
    </xf>
    <xf numFmtId="0" fontId="3" fillId="10" borderId="86" xfId="0" applyFont="1" applyFill="1" applyBorder="1" applyAlignment="1">
      <alignment horizontal="center" vertical="top"/>
    </xf>
    <xf numFmtId="0" fontId="3" fillId="10" borderId="87" xfId="0" applyFont="1" applyFill="1" applyBorder="1" applyAlignment="1">
      <alignment horizontal="center" vertical="top"/>
    </xf>
    <xf numFmtId="0" fontId="3" fillId="10" borderId="88" xfId="0" applyFont="1" applyFill="1" applyBorder="1" applyAlignment="1">
      <alignment horizontal="center" vertical="top"/>
    </xf>
    <xf numFmtId="0" fontId="40" fillId="21" borderId="83" xfId="0" applyFont="1" applyFill="1" applyBorder="1" applyAlignment="1">
      <alignment shrinkToFit="1"/>
    </xf>
    <xf numFmtId="0" fontId="40" fillId="21" borderId="84" xfId="0" applyFont="1" applyFill="1" applyBorder="1" applyAlignment="1">
      <alignment shrinkToFit="1"/>
    </xf>
    <xf numFmtId="0" fontId="40" fillId="21" borderId="85" xfId="0" applyFont="1" applyFill="1" applyBorder="1" applyAlignment="1">
      <alignment shrinkToFit="1"/>
    </xf>
    <xf numFmtId="0" fontId="40" fillId="21" borderId="86" xfId="0" applyFont="1" applyFill="1" applyBorder="1" applyAlignment="1">
      <alignment horizontal="center" vertical="top"/>
    </xf>
    <xf numFmtId="0" fontId="40" fillId="21" borderId="87" xfId="0" applyFont="1" applyFill="1" applyBorder="1" applyAlignment="1">
      <alignment horizontal="center" vertical="top"/>
    </xf>
    <xf numFmtId="0" fontId="40" fillId="21" borderId="88" xfId="0" applyFont="1" applyFill="1" applyBorder="1" applyAlignment="1">
      <alignment horizontal="center" vertical="top"/>
    </xf>
    <xf numFmtId="0" fontId="3" fillId="8" borderId="83" xfId="0" applyFont="1" applyFill="1" applyBorder="1" applyAlignment="1">
      <alignment horizontal="center" shrinkToFit="1"/>
    </xf>
    <xf numFmtId="0" fontId="3" fillId="8" borderId="84" xfId="0" applyFont="1" applyFill="1" applyBorder="1" applyAlignment="1">
      <alignment horizontal="center" shrinkToFit="1"/>
    </xf>
    <xf numFmtId="0" fontId="3" fillId="8" borderId="85" xfId="0" applyFont="1" applyFill="1" applyBorder="1" applyAlignment="1">
      <alignment horizontal="center" shrinkToFit="1"/>
    </xf>
    <xf numFmtId="0" fontId="3" fillId="8" borderId="86" xfId="0" applyFont="1" applyFill="1" applyBorder="1" applyAlignment="1">
      <alignment horizontal="center" vertical="top"/>
    </xf>
    <xf numFmtId="0" fontId="3" fillId="8" borderId="87" xfId="0" applyFont="1" applyFill="1" applyBorder="1" applyAlignment="1">
      <alignment horizontal="center" vertical="top"/>
    </xf>
    <xf numFmtId="0" fontId="3" fillId="8" borderId="88" xfId="0" applyFont="1" applyFill="1" applyBorder="1" applyAlignment="1">
      <alignment horizontal="center" vertical="top"/>
    </xf>
    <xf numFmtId="0" fontId="3" fillId="10" borderId="83" xfId="0" applyFont="1" applyFill="1" applyBorder="1" applyAlignment="1">
      <alignment horizontal="center" shrinkToFit="1"/>
    </xf>
    <xf numFmtId="0" fontId="3" fillId="10" borderId="84" xfId="0" applyFont="1" applyFill="1" applyBorder="1" applyAlignment="1">
      <alignment horizontal="center" shrinkToFit="1"/>
    </xf>
    <xf numFmtId="0" fontId="3" fillId="10" borderId="85" xfId="0" applyFont="1" applyFill="1" applyBorder="1" applyAlignment="1">
      <alignment horizontal="center" shrinkToFit="1"/>
    </xf>
    <xf numFmtId="0" fontId="0" fillId="23" borderId="29" xfId="0" applyFill="1" applyBorder="1" applyAlignment="1">
      <alignment horizontal="center" vertical="center"/>
    </xf>
    <xf numFmtId="0" fontId="0" fillId="23" borderId="30" xfId="0" applyFill="1" applyBorder="1" applyAlignment="1">
      <alignment horizontal="center" vertical="center"/>
    </xf>
    <xf numFmtId="0" fontId="0" fillId="23" borderId="29" xfId="0" applyFill="1" applyBorder="1" applyAlignment="1">
      <alignment horizontal="distributed" vertical="center" indent="3"/>
    </xf>
    <xf numFmtId="0" fontId="0" fillId="23" borderId="30" xfId="0" applyFill="1" applyBorder="1" applyAlignment="1">
      <alignment horizontal="distributed" vertical="center" indent="3"/>
    </xf>
    <xf numFmtId="0" fontId="0" fillId="23" borderId="29" xfId="0" applyFill="1" applyBorder="1" applyAlignment="1">
      <alignment horizontal="distributed" vertical="center" indent="2"/>
    </xf>
    <xf numFmtId="0" fontId="0" fillId="23" borderId="30" xfId="0" applyFill="1" applyBorder="1" applyAlignment="1">
      <alignment horizontal="distributed" vertical="center" indent="2"/>
    </xf>
    <xf numFmtId="0" fontId="29" fillId="23" borderId="29" xfId="0" applyFont="1" applyFill="1" applyBorder="1" applyAlignment="1">
      <alignment horizontal="distributed" vertical="center" indent="2"/>
    </xf>
    <xf numFmtId="0" fontId="29" fillId="23" borderId="30" xfId="0" applyFont="1" applyFill="1" applyBorder="1" applyAlignment="1">
      <alignment horizontal="distributed" vertical="center" indent="2"/>
    </xf>
    <xf numFmtId="0" fontId="3" fillId="10" borderId="77" xfId="0" applyFont="1" applyFill="1" applyBorder="1" applyAlignment="1">
      <alignment horizontal="center" shrinkToFit="1"/>
    </xf>
    <xf numFmtId="0" fontId="3" fillId="10" borderId="78" xfId="0" applyFont="1" applyFill="1" applyBorder="1" applyAlignment="1">
      <alignment horizontal="center" shrinkToFit="1"/>
    </xf>
    <xf numFmtId="0" fontId="3" fillId="10" borderId="79" xfId="0" applyFont="1" applyFill="1" applyBorder="1" applyAlignment="1">
      <alignment horizontal="center" shrinkToFit="1"/>
    </xf>
    <xf numFmtId="0" fontId="3" fillId="10" borderId="80" xfId="0" applyFont="1" applyFill="1" applyBorder="1" applyAlignment="1">
      <alignment horizontal="center" vertical="top"/>
    </xf>
    <xf numFmtId="0" fontId="3" fillId="10" borderId="81" xfId="0" applyFont="1" applyFill="1" applyBorder="1" applyAlignment="1">
      <alignment horizontal="center" vertical="top"/>
    </xf>
    <xf numFmtId="0" fontId="3" fillId="10" borderId="82" xfId="0" applyFont="1" applyFill="1" applyBorder="1" applyAlignment="1">
      <alignment horizontal="center" vertical="top"/>
    </xf>
    <xf numFmtId="0" fontId="40" fillId="21" borderId="77" xfId="0" applyFont="1" applyFill="1" applyBorder="1" applyAlignment="1">
      <alignment shrinkToFit="1"/>
    </xf>
    <xf numFmtId="0" fontId="40" fillId="21" borderId="78" xfId="0" applyFont="1" applyFill="1" applyBorder="1" applyAlignment="1">
      <alignment shrinkToFit="1"/>
    </xf>
    <xf numFmtId="0" fontId="40" fillId="21" borderId="79" xfId="0" applyFont="1" applyFill="1" applyBorder="1" applyAlignment="1">
      <alignment shrinkToFit="1"/>
    </xf>
    <xf numFmtId="0" fontId="40" fillId="21" borderId="80" xfId="0" applyFont="1" applyFill="1" applyBorder="1" applyAlignment="1">
      <alignment horizontal="center" vertical="top"/>
    </xf>
    <xf numFmtId="0" fontId="40" fillId="21" borderId="81" xfId="0" applyFont="1" applyFill="1" applyBorder="1" applyAlignment="1">
      <alignment horizontal="center" vertical="top"/>
    </xf>
    <xf numFmtId="0" fontId="40" fillId="21" borderId="82" xfId="0" applyFont="1" applyFill="1" applyBorder="1" applyAlignment="1">
      <alignment horizontal="center" vertical="top"/>
    </xf>
    <xf numFmtId="0" fontId="0" fillId="22" borderId="29" xfId="0" applyFill="1" applyBorder="1" applyAlignment="1">
      <alignment horizontal="center" vertical="center"/>
    </xf>
    <xf numFmtId="0" fontId="0" fillId="22" borderId="30" xfId="0" applyFill="1" applyBorder="1" applyAlignment="1">
      <alignment horizontal="center" vertical="center"/>
    </xf>
    <xf numFmtId="0" fontId="3" fillId="8" borderId="80" xfId="0" applyFont="1" applyFill="1" applyBorder="1" applyAlignment="1">
      <alignment horizontal="center" vertical="top"/>
    </xf>
    <xf numFmtId="0" fontId="3" fillId="8" borderId="81" xfId="0" applyFont="1" applyFill="1" applyBorder="1" applyAlignment="1">
      <alignment horizontal="center" vertical="top"/>
    </xf>
    <xf numFmtId="0" fontId="3" fillId="8" borderId="82" xfId="0" applyFont="1" applyFill="1" applyBorder="1" applyAlignment="1">
      <alignment horizontal="center" vertical="top"/>
    </xf>
    <xf numFmtId="0" fontId="3" fillId="8" borderId="77" xfId="0" applyFont="1" applyFill="1" applyBorder="1" applyAlignment="1">
      <alignment horizontal="center" shrinkToFit="1"/>
    </xf>
    <xf numFmtId="0" fontId="3" fillId="8" borderId="78" xfId="0" applyFont="1" applyFill="1" applyBorder="1" applyAlignment="1">
      <alignment horizontal="center" shrinkToFit="1"/>
    </xf>
    <xf numFmtId="0" fontId="3" fillId="8" borderId="79" xfId="0" applyFont="1" applyFill="1" applyBorder="1" applyAlignment="1">
      <alignment horizontal="center" shrinkToFit="1"/>
    </xf>
    <xf numFmtId="0" fontId="0" fillId="11" borderId="95" xfId="0" applyFill="1" applyBorder="1" applyAlignment="1">
      <alignment horizontal="distributed" vertical="center" indent="2"/>
    </xf>
    <xf numFmtId="0" fontId="0" fillId="11" borderId="0" xfId="0" applyFill="1" applyBorder="1" applyAlignment="1">
      <alignment horizontal="distributed" vertical="center" indent="2"/>
    </xf>
    <xf numFmtId="0" fontId="0" fillId="11" borderId="30" xfId="0" applyFill="1" applyBorder="1" applyAlignment="1">
      <alignment horizontal="distributed" vertical="center" indent="2"/>
    </xf>
    <xf numFmtId="0" fontId="0" fillId="22" borderId="29" xfId="0" applyFill="1" applyBorder="1" applyAlignment="1">
      <alignment horizontal="distributed" vertical="center" indent="2"/>
    </xf>
    <xf numFmtId="0" fontId="0" fillId="22" borderId="30" xfId="0" applyFill="1" applyBorder="1" applyAlignment="1">
      <alignment horizontal="distributed" vertical="center" indent="2"/>
    </xf>
    <xf numFmtId="0" fontId="0" fillId="22" borderId="29" xfId="0" applyFill="1" applyBorder="1" applyAlignment="1">
      <alignment horizontal="distributed" vertical="center" indent="3"/>
    </xf>
    <xf numFmtId="0" fontId="0" fillId="22" borderId="30" xfId="0" applyFill="1" applyBorder="1" applyAlignment="1">
      <alignment horizontal="distributed" vertical="center" indent="3"/>
    </xf>
    <xf numFmtId="0" fontId="29" fillId="22" borderId="29" xfId="0" applyFont="1" applyFill="1" applyBorder="1" applyAlignment="1">
      <alignment horizontal="distributed" vertical="center" indent="2"/>
    </xf>
    <xf numFmtId="0" fontId="29" fillId="22" borderId="30" xfId="0" applyFont="1" applyFill="1" applyBorder="1" applyAlignment="1">
      <alignment horizontal="distributed" vertical="center" indent="2"/>
    </xf>
    <xf numFmtId="0" fontId="7" fillId="4" borderId="8" xfId="2" applyFill="1" applyBorder="1" applyAlignment="1">
      <alignment horizontal="center" vertical="center"/>
    </xf>
    <xf numFmtId="0" fontId="7" fillId="4" borderId="9" xfId="2" applyFill="1" applyBorder="1" applyAlignment="1">
      <alignment horizontal="center" vertical="center"/>
    </xf>
    <xf numFmtId="0" fontId="7" fillId="4" borderId="10" xfId="2" applyFill="1" applyBorder="1" applyAlignment="1">
      <alignment horizontal="center" vertical="center"/>
    </xf>
    <xf numFmtId="38" fontId="11" fillId="4" borderId="11" xfId="3" applyFont="1" applyFill="1" applyBorder="1" applyAlignment="1">
      <alignment horizontal="center" vertical="center"/>
    </xf>
    <xf numFmtId="38" fontId="11" fillId="4" borderId="13" xfId="3" applyFont="1" applyFill="1" applyBorder="1" applyAlignment="1">
      <alignment horizontal="center" vertical="center"/>
    </xf>
    <xf numFmtId="38" fontId="11" fillId="4" borderId="14" xfId="3" applyFont="1" applyFill="1" applyBorder="1" applyAlignment="1">
      <alignment horizontal="center" vertical="center"/>
    </xf>
    <xf numFmtId="0" fontId="7" fillId="4" borderId="26" xfId="2" applyFill="1" applyBorder="1" applyAlignment="1">
      <alignment horizontal="center" vertical="center"/>
    </xf>
    <xf numFmtId="0" fontId="7" fillId="4" borderId="28" xfId="2" applyFill="1" applyBorder="1" applyAlignment="1">
      <alignment horizontal="center" vertical="center"/>
    </xf>
    <xf numFmtId="0" fontId="7" fillId="4" borderId="14" xfId="2" applyFill="1" applyBorder="1" applyAlignment="1">
      <alignment horizontal="center" vertical="center"/>
    </xf>
    <xf numFmtId="38" fontId="11" fillId="4" borderId="2" xfId="3" applyFont="1" applyFill="1" applyBorder="1" applyAlignment="1">
      <alignment horizontal="center" vertical="center"/>
    </xf>
    <xf numFmtId="0" fontId="7" fillId="4" borderId="11" xfId="2" applyFill="1" applyBorder="1" applyAlignment="1">
      <alignment horizontal="center" vertical="center"/>
    </xf>
    <xf numFmtId="0" fontId="7" fillId="4" borderId="2" xfId="2" applyFill="1" applyBorder="1" applyAlignment="1">
      <alignment horizontal="center" vertical="center"/>
    </xf>
    <xf numFmtId="0" fontId="17" fillId="11" borderId="8" xfId="2" applyFont="1" applyFill="1" applyBorder="1" applyAlignment="1">
      <alignment horizontal="center" vertical="center"/>
    </xf>
    <xf numFmtId="0" fontId="17" fillId="11" borderId="9" xfId="2" applyFont="1" applyFill="1" applyBorder="1" applyAlignment="1">
      <alignment horizontal="center" vertical="center"/>
    </xf>
    <xf numFmtId="0" fontId="17" fillId="11" borderId="10" xfId="2" applyFont="1" applyFill="1" applyBorder="1" applyAlignment="1">
      <alignment horizontal="center" vertical="center"/>
    </xf>
    <xf numFmtId="0" fontId="17" fillId="11" borderId="2" xfId="2" applyFont="1" applyFill="1" applyBorder="1" applyAlignment="1">
      <alignment horizontal="center" vertical="center"/>
    </xf>
    <xf numFmtId="180" fontId="19" fillId="11" borderId="11" xfId="3" applyNumberFormat="1" applyFont="1" applyFill="1" applyBorder="1" applyAlignment="1">
      <alignment horizontal="center" vertical="center"/>
    </xf>
    <xf numFmtId="180" fontId="19" fillId="11" borderId="13" xfId="3" applyNumberFormat="1" applyFont="1" applyFill="1" applyBorder="1" applyAlignment="1">
      <alignment horizontal="center" vertical="center"/>
    </xf>
    <xf numFmtId="180" fontId="19" fillId="11" borderId="14" xfId="3" applyNumberFormat="1" applyFont="1" applyFill="1" applyBorder="1" applyAlignment="1">
      <alignment horizontal="center" vertical="center"/>
    </xf>
    <xf numFmtId="0" fontId="17" fillId="11" borderId="11" xfId="2" applyFont="1" applyFill="1" applyBorder="1" applyAlignment="1">
      <alignment horizontal="center" vertical="center"/>
    </xf>
    <xf numFmtId="0" fontId="34" fillId="0" borderId="73" xfId="4" applyFont="1" applyBorder="1" applyAlignment="1">
      <alignment horizontal="center" vertical="center"/>
    </xf>
    <xf numFmtId="0" fontId="34" fillId="0" borderId="74" xfId="4" applyFont="1" applyBorder="1" applyAlignment="1">
      <alignment horizontal="center" vertical="center"/>
    </xf>
    <xf numFmtId="0" fontId="33" fillId="0" borderId="0" xfId="4" applyFont="1" applyAlignment="1">
      <alignment horizontal="right" vertical="center"/>
    </xf>
    <xf numFmtId="0" fontId="34" fillId="0" borderId="0" xfId="4" applyFont="1" applyAlignment="1">
      <alignment horizontal="right" vertical="center"/>
    </xf>
  </cellXfs>
  <cellStyles count="5">
    <cellStyle name="桁区切り" xfId="1" builtinId="6"/>
    <cellStyle name="桁区切り 2" xfId="3" xr:uid="{CDEBE25F-7456-47A4-BB55-74BE07EC8545}"/>
    <cellStyle name="標準" xfId="0" builtinId="0"/>
    <cellStyle name="標準 2" xfId="2" xr:uid="{44446DBF-B82F-42E3-A2FA-D0159B299CEB}"/>
    <cellStyle name="標準 3" xfId="4" xr:uid="{35C8FFD4-9419-4AD6-9DDD-1CBABB9F5BA7}"/>
  </cellStyles>
  <dxfs count="1">
    <dxf>
      <font>
        <color theme="0"/>
      </font>
      <fill>
        <patternFill>
          <bgColor theme="1" tint="0.24994659260841701"/>
        </patternFill>
      </fill>
    </dxf>
  </dxfs>
  <tableStyles count="0" defaultTableStyle="TableStyleMedium2" defaultPivotStyle="PivotStyleLight16"/>
  <colors>
    <mruColors>
      <color rgb="FF66FF99"/>
      <color rgb="FFFFFFCC"/>
      <color rgb="FFCCECFF"/>
      <color rgb="FFFFCCFF"/>
      <color rgb="FFCCFFCC"/>
      <color rgb="FF00FF00"/>
      <color rgb="FF00FFFF"/>
      <color rgb="FF003300"/>
      <color rgb="FF800080"/>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347662</xdr:colOff>
      <xdr:row>41</xdr:row>
      <xdr:rowOff>237323</xdr:rowOff>
    </xdr:from>
    <xdr:to>
      <xdr:col>9</xdr:col>
      <xdr:colOff>0</xdr:colOff>
      <xdr:row>42</xdr:row>
      <xdr:rowOff>0</xdr:rowOff>
    </xdr:to>
    <xdr:cxnSp macro="">
      <xdr:nvCxnSpPr>
        <xdr:cNvPr id="8" name="直線矢印コネクタ 7">
          <a:extLst>
            <a:ext uri="{FF2B5EF4-FFF2-40B4-BE49-F238E27FC236}">
              <a16:creationId xmlns:a16="http://schemas.microsoft.com/office/drawing/2014/main" id="{ADC3C874-9154-43E0-A2DF-C187C54CDA81}"/>
            </a:ext>
          </a:extLst>
        </xdr:cNvPr>
        <xdr:cNvCxnSpPr/>
      </xdr:nvCxnSpPr>
      <xdr:spPr>
        <a:xfrm>
          <a:off x="2157412" y="7266773"/>
          <a:ext cx="2890838" cy="802"/>
        </a:xfrm>
        <a:prstGeom prst="straightConnector1">
          <a:avLst/>
        </a:prstGeom>
        <a:ln w="28575" cap="flat">
          <a:solidFill>
            <a:srgbClr val="0070C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347663</xdr:colOff>
      <xdr:row>41</xdr:row>
      <xdr:rowOff>0</xdr:rowOff>
    </xdr:from>
    <xdr:to>
      <xdr:col>4</xdr:col>
      <xdr:colOff>347663</xdr:colOff>
      <xdr:row>48</xdr:row>
      <xdr:rowOff>0</xdr:rowOff>
    </xdr:to>
    <xdr:cxnSp macro="">
      <xdr:nvCxnSpPr>
        <xdr:cNvPr id="23" name="直線コネクタ 22">
          <a:extLst>
            <a:ext uri="{FF2B5EF4-FFF2-40B4-BE49-F238E27FC236}">
              <a16:creationId xmlns:a16="http://schemas.microsoft.com/office/drawing/2014/main" id="{DDCCA6B6-98A5-4C90-B94A-B4C9C65D1F82}"/>
            </a:ext>
          </a:extLst>
        </xdr:cNvPr>
        <xdr:cNvCxnSpPr/>
      </xdr:nvCxnSpPr>
      <xdr:spPr>
        <a:xfrm>
          <a:off x="2157413" y="7029450"/>
          <a:ext cx="0" cy="1390650"/>
        </a:xfrm>
        <a:prstGeom prst="line">
          <a:avLst/>
        </a:prstGeom>
        <a:ln w="28575" cap="rnd">
          <a:solidFill>
            <a:srgbClr val="007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347662</xdr:colOff>
      <xdr:row>48</xdr:row>
      <xdr:rowOff>0</xdr:rowOff>
    </xdr:from>
    <xdr:to>
      <xdr:col>14</xdr:col>
      <xdr:colOff>369691</xdr:colOff>
      <xdr:row>48</xdr:row>
      <xdr:rowOff>0</xdr:rowOff>
    </xdr:to>
    <xdr:cxnSp macro="">
      <xdr:nvCxnSpPr>
        <xdr:cNvPr id="25" name="直線矢印コネクタ 24">
          <a:extLst>
            <a:ext uri="{FF2B5EF4-FFF2-40B4-BE49-F238E27FC236}">
              <a16:creationId xmlns:a16="http://schemas.microsoft.com/office/drawing/2014/main" id="{33E836AC-8180-40C3-96BE-3CC15F4431CA}"/>
            </a:ext>
          </a:extLst>
        </xdr:cNvPr>
        <xdr:cNvCxnSpPr/>
      </xdr:nvCxnSpPr>
      <xdr:spPr>
        <a:xfrm>
          <a:off x="2157412" y="8420100"/>
          <a:ext cx="5737029" cy="0"/>
        </a:xfrm>
        <a:prstGeom prst="straightConnector1">
          <a:avLst/>
        </a:prstGeom>
        <a:ln w="28575" cap="rnd">
          <a:solidFill>
            <a:srgbClr val="0070C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13</xdr:col>
      <xdr:colOff>472755</xdr:colOff>
      <xdr:row>5</xdr:row>
      <xdr:rowOff>57150</xdr:rowOff>
    </xdr:from>
    <xdr:to>
      <xdr:col>17</xdr:col>
      <xdr:colOff>295275</xdr:colOff>
      <xdr:row>12</xdr:row>
      <xdr:rowOff>19050</xdr:rowOff>
    </xdr:to>
    <xdr:pic>
      <xdr:nvPicPr>
        <xdr:cNvPr id="2" name="図 1">
          <a:extLst>
            <a:ext uri="{FF2B5EF4-FFF2-40B4-BE49-F238E27FC236}">
              <a16:creationId xmlns:a16="http://schemas.microsoft.com/office/drawing/2014/main" id="{836F21AE-6BAB-4707-9985-AEC031F8D5FC}"/>
            </a:ext>
          </a:extLst>
        </xdr:cNvPr>
        <xdr:cNvPicPr>
          <a:picLocks noChangeAspect="1"/>
        </xdr:cNvPicPr>
      </xdr:nvPicPr>
      <xdr:blipFill>
        <a:blip xmlns:r="http://schemas.openxmlformats.org/officeDocument/2006/relationships" r:embed="rId1"/>
        <a:stretch>
          <a:fillRect/>
        </a:stretch>
      </xdr:blipFill>
      <xdr:spPr>
        <a:xfrm>
          <a:off x="7140255" y="1352550"/>
          <a:ext cx="2108520" cy="1200150"/>
        </a:xfrm>
        <a:prstGeom prst="rect">
          <a:avLst/>
        </a:prstGeom>
      </xdr:spPr>
    </xdr:pic>
    <xdr:clientData/>
  </xdr:twoCellAnchor>
  <xdr:oneCellAnchor>
    <xdr:from>
      <xdr:col>14</xdr:col>
      <xdr:colOff>138445</xdr:colOff>
      <xdr:row>10</xdr:row>
      <xdr:rowOff>219075</xdr:rowOff>
    </xdr:from>
    <xdr:ext cx="720000" cy="139077"/>
    <xdr:sp macro="" textlink="">
      <xdr:nvSpPr>
        <xdr:cNvPr id="4" name="テキスト ボックス 3">
          <a:extLst>
            <a:ext uri="{FF2B5EF4-FFF2-40B4-BE49-F238E27FC236}">
              <a16:creationId xmlns:a16="http://schemas.microsoft.com/office/drawing/2014/main" id="{A0E153E1-F8DF-4804-A6A0-6BAAE4A1BFFC}"/>
            </a:ext>
          </a:extLst>
        </xdr:cNvPr>
        <xdr:cNvSpPr txBox="1"/>
      </xdr:nvSpPr>
      <xdr:spPr>
        <a:xfrm>
          <a:off x="7663195" y="2276475"/>
          <a:ext cx="720000" cy="1390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spAutoFit/>
        </a:bodyPr>
        <a:lstStyle/>
        <a:p>
          <a:pPr>
            <a:lnSpc>
              <a:spcPts val="960"/>
            </a:lnSpc>
          </a:pPr>
          <a:r>
            <a:rPr kumimoji="1" lang="en-US" altLang="ja-JP" sz="800">
              <a:latin typeface="+mn-ea"/>
              <a:ea typeface="+mn-ea"/>
            </a:rPr>
            <a:t>1-234567-890</a:t>
          </a:r>
          <a:endParaRPr kumimoji="1" lang="ja-JP" altLang="en-US" sz="800">
            <a:latin typeface="+mn-ea"/>
            <a:ea typeface="+mn-ea"/>
          </a:endParaRPr>
        </a:p>
      </xdr:txBody>
    </xdr:sp>
    <xdr:clientData/>
  </xdr:oneCellAnchor>
  <xdr:twoCellAnchor>
    <xdr:from>
      <xdr:col>14</xdr:col>
      <xdr:colOff>171450</xdr:colOff>
      <xdr:row>11</xdr:row>
      <xdr:rowOff>105882</xdr:rowOff>
    </xdr:from>
    <xdr:to>
      <xdr:col>14</xdr:col>
      <xdr:colOff>243450</xdr:colOff>
      <xdr:row>11</xdr:row>
      <xdr:rowOff>105882</xdr:rowOff>
    </xdr:to>
    <xdr:cxnSp macro="">
      <xdr:nvCxnSpPr>
        <xdr:cNvPr id="6" name="直線コネクタ 5">
          <a:extLst>
            <a:ext uri="{FF2B5EF4-FFF2-40B4-BE49-F238E27FC236}">
              <a16:creationId xmlns:a16="http://schemas.microsoft.com/office/drawing/2014/main" id="{CAFFD032-4F29-4527-87F8-F9C903E58D08}"/>
            </a:ext>
          </a:extLst>
        </xdr:cNvPr>
        <xdr:cNvCxnSpPr/>
      </xdr:nvCxnSpPr>
      <xdr:spPr>
        <a:xfrm>
          <a:off x="7696200" y="2401407"/>
          <a:ext cx="72000" cy="0"/>
        </a:xfrm>
        <a:prstGeom prst="line">
          <a:avLst/>
        </a:prstGeom>
        <a:ln w="38100" cmpd="dbl">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14</xdr:col>
      <xdr:colOff>378292</xdr:colOff>
      <xdr:row>11</xdr:row>
      <xdr:rowOff>157362</xdr:rowOff>
    </xdr:from>
    <xdr:ext cx="1080000" cy="139077"/>
    <xdr:sp macro="" textlink="">
      <xdr:nvSpPr>
        <xdr:cNvPr id="10" name="吹き出し: 折線 (枠なし) 9">
          <a:extLst>
            <a:ext uri="{FF2B5EF4-FFF2-40B4-BE49-F238E27FC236}">
              <a16:creationId xmlns:a16="http://schemas.microsoft.com/office/drawing/2014/main" id="{164DE1CE-3D65-4F40-BFE8-12D309DA3954}"/>
            </a:ext>
          </a:extLst>
        </xdr:cNvPr>
        <xdr:cNvSpPr/>
      </xdr:nvSpPr>
      <xdr:spPr>
        <a:xfrm>
          <a:off x="7903042" y="2452887"/>
          <a:ext cx="1080000" cy="139077"/>
        </a:xfrm>
        <a:prstGeom prst="callout2">
          <a:avLst>
            <a:gd name="adj1" fmla="val 18750"/>
            <a:gd name="adj2" fmla="val -1030"/>
            <a:gd name="adj3" fmla="val 18750"/>
            <a:gd name="adj4" fmla="val -10488"/>
            <a:gd name="adj5" fmla="val -18368"/>
            <a:gd name="adj6" fmla="val -16333"/>
          </a:avLst>
        </a:prstGeom>
        <a:ln>
          <a:solidFill>
            <a:srgbClr val="FF0000"/>
          </a:solidFill>
        </a:ln>
      </xdr:spPr>
      <xdr:style>
        <a:lnRef idx="2">
          <a:schemeClr val="accent1"/>
        </a:lnRef>
        <a:fillRef idx="1">
          <a:schemeClr val="lt1"/>
        </a:fillRef>
        <a:effectRef idx="0">
          <a:schemeClr val="accent1"/>
        </a:effectRef>
        <a:fontRef idx="minor">
          <a:schemeClr val="dk1"/>
        </a:fontRef>
      </xdr:style>
      <xdr:txBody>
        <a:bodyPr vertOverflow="clip" horzOverflow="clip" lIns="36000" tIns="0" rIns="36000" bIns="0" rtlCol="0" anchor="t">
          <a:spAutoFit/>
        </a:bodyPr>
        <a:lstStyle/>
        <a:p>
          <a:pPr algn="l">
            <a:lnSpc>
              <a:spcPts val="960"/>
            </a:lnSpc>
          </a:pPr>
          <a:r>
            <a:rPr kumimoji="1" lang="ja-JP" altLang="en-US" sz="800">
              <a:solidFill>
                <a:srgbClr val="FF0000"/>
              </a:solidFill>
            </a:rPr>
            <a:t>こちらの数字を入力</a:t>
          </a:r>
        </a:p>
      </xdr:txBody>
    </xdr:sp>
    <xdr:clientData/>
  </xdr:oneCellAnchor>
  <xdr:twoCellAnchor>
    <xdr:from>
      <xdr:col>4</xdr:col>
      <xdr:colOff>347663</xdr:colOff>
      <xdr:row>45</xdr:row>
      <xdr:rowOff>4762</xdr:rowOff>
    </xdr:from>
    <xdr:to>
      <xdr:col>12</xdr:col>
      <xdr:colOff>0</xdr:colOff>
      <xdr:row>45</xdr:row>
      <xdr:rowOff>4762</xdr:rowOff>
    </xdr:to>
    <xdr:cxnSp macro="">
      <xdr:nvCxnSpPr>
        <xdr:cNvPr id="16" name="直線矢印コネクタ 15">
          <a:extLst>
            <a:ext uri="{FF2B5EF4-FFF2-40B4-BE49-F238E27FC236}">
              <a16:creationId xmlns:a16="http://schemas.microsoft.com/office/drawing/2014/main" id="{52EF4079-5B7C-4CCD-A88D-A068655F86E9}"/>
            </a:ext>
          </a:extLst>
        </xdr:cNvPr>
        <xdr:cNvCxnSpPr/>
      </xdr:nvCxnSpPr>
      <xdr:spPr>
        <a:xfrm>
          <a:off x="2157413" y="7843837"/>
          <a:ext cx="4319587" cy="0"/>
        </a:xfrm>
        <a:prstGeom prst="straightConnector1">
          <a:avLst/>
        </a:prstGeom>
        <a:ln w="28575" cap="rnd">
          <a:solidFill>
            <a:srgbClr val="0070C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428625</xdr:colOff>
      <xdr:row>38</xdr:row>
      <xdr:rowOff>0</xdr:rowOff>
    </xdr:from>
    <xdr:to>
      <xdr:col>10</xdr:col>
      <xdr:colOff>428625</xdr:colOff>
      <xdr:row>41</xdr:row>
      <xdr:rowOff>0</xdr:rowOff>
    </xdr:to>
    <xdr:cxnSp macro="">
      <xdr:nvCxnSpPr>
        <xdr:cNvPr id="19" name="直線コネクタ 18">
          <a:extLst>
            <a:ext uri="{FF2B5EF4-FFF2-40B4-BE49-F238E27FC236}">
              <a16:creationId xmlns:a16="http://schemas.microsoft.com/office/drawing/2014/main" id="{9316299E-2B76-4B88-871A-2FF725A8567A}"/>
            </a:ext>
          </a:extLst>
        </xdr:cNvPr>
        <xdr:cNvCxnSpPr/>
      </xdr:nvCxnSpPr>
      <xdr:spPr>
        <a:xfrm>
          <a:off x="5667375" y="6591300"/>
          <a:ext cx="0" cy="438150"/>
        </a:xfrm>
        <a:prstGeom prst="line">
          <a:avLst/>
        </a:prstGeom>
        <a:ln w="28575" cap="rnd">
          <a:solidFill>
            <a:srgbClr val="0070C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38</xdr:row>
      <xdr:rowOff>0</xdr:rowOff>
    </xdr:from>
    <xdr:to>
      <xdr:col>13</xdr:col>
      <xdr:colOff>419100</xdr:colOff>
      <xdr:row>44</xdr:row>
      <xdr:rowOff>0</xdr:rowOff>
    </xdr:to>
    <xdr:cxnSp macro="">
      <xdr:nvCxnSpPr>
        <xdr:cNvPr id="22" name="直線コネクタ 21">
          <a:extLst>
            <a:ext uri="{FF2B5EF4-FFF2-40B4-BE49-F238E27FC236}">
              <a16:creationId xmlns:a16="http://schemas.microsoft.com/office/drawing/2014/main" id="{4AE0D78D-82AF-4307-A625-EB13B5B4E454}"/>
            </a:ext>
          </a:extLst>
        </xdr:cNvPr>
        <xdr:cNvCxnSpPr/>
      </xdr:nvCxnSpPr>
      <xdr:spPr>
        <a:xfrm>
          <a:off x="7086600" y="6591300"/>
          <a:ext cx="0" cy="1009650"/>
        </a:xfrm>
        <a:prstGeom prst="line">
          <a:avLst/>
        </a:prstGeom>
        <a:ln w="28575" cap="rnd">
          <a:solidFill>
            <a:srgbClr val="0070C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438150</xdr:colOff>
      <xdr:row>38</xdr:row>
      <xdr:rowOff>0</xdr:rowOff>
    </xdr:from>
    <xdr:to>
      <xdr:col>16</xdr:col>
      <xdr:colOff>438150</xdr:colOff>
      <xdr:row>47</xdr:row>
      <xdr:rowOff>0</xdr:rowOff>
    </xdr:to>
    <xdr:cxnSp macro="">
      <xdr:nvCxnSpPr>
        <xdr:cNvPr id="35" name="直線コネクタ 34">
          <a:extLst>
            <a:ext uri="{FF2B5EF4-FFF2-40B4-BE49-F238E27FC236}">
              <a16:creationId xmlns:a16="http://schemas.microsoft.com/office/drawing/2014/main" id="{D62DDDFD-3017-460F-994D-737EB9E9B245}"/>
            </a:ext>
          </a:extLst>
        </xdr:cNvPr>
        <xdr:cNvCxnSpPr/>
      </xdr:nvCxnSpPr>
      <xdr:spPr>
        <a:xfrm>
          <a:off x="8534400" y="6591300"/>
          <a:ext cx="0" cy="1590675"/>
        </a:xfrm>
        <a:prstGeom prst="line">
          <a:avLst/>
        </a:prstGeom>
        <a:ln w="28575" cap="rnd">
          <a:solidFill>
            <a:srgbClr val="0070C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347662</xdr:colOff>
      <xdr:row>70</xdr:row>
      <xdr:rowOff>237323</xdr:rowOff>
    </xdr:from>
    <xdr:to>
      <xdr:col>9</xdr:col>
      <xdr:colOff>0</xdr:colOff>
      <xdr:row>71</xdr:row>
      <xdr:rowOff>0</xdr:rowOff>
    </xdr:to>
    <xdr:cxnSp macro="">
      <xdr:nvCxnSpPr>
        <xdr:cNvPr id="38" name="直線矢印コネクタ 37">
          <a:extLst>
            <a:ext uri="{FF2B5EF4-FFF2-40B4-BE49-F238E27FC236}">
              <a16:creationId xmlns:a16="http://schemas.microsoft.com/office/drawing/2014/main" id="{C37A1A52-C415-4B94-90F2-73EFF7A648F0}"/>
            </a:ext>
          </a:extLst>
        </xdr:cNvPr>
        <xdr:cNvCxnSpPr/>
      </xdr:nvCxnSpPr>
      <xdr:spPr>
        <a:xfrm>
          <a:off x="2157412" y="7266773"/>
          <a:ext cx="2890838" cy="802"/>
        </a:xfrm>
        <a:prstGeom prst="straightConnector1">
          <a:avLst/>
        </a:prstGeom>
        <a:ln w="28575" cap="flat">
          <a:solidFill>
            <a:srgbClr val="00B05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347663</xdr:colOff>
      <xdr:row>67</xdr:row>
      <xdr:rowOff>0</xdr:rowOff>
    </xdr:from>
    <xdr:to>
      <xdr:col>4</xdr:col>
      <xdr:colOff>347663</xdr:colOff>
      <xdr:row>77</xdr:row>
      <xdr:rowOff>0</xdr:rowOff>
    </xdr:to>
    <xdr:cxnSp macro="">
      <xdr:nvCxnSpPr>
        <xdr:cNvPr id="39" name="直線コネクタ 38">
          <a:extLst>
            <a:ext uri="{FF2B5EF4-FFF2-40B4-BE49-F238E27FC236}">
              <a16:creationId xmlns:a16="http://schemas.microsoft.com/office/drawing/2014/main" id="{F52A05B4-BA95-41F6-9C67-73A41FEC5AD9}"/>
            </a:ext>
          </a:extLst>
        </xdr:cNvPr>
        <xdr:cNvCxnSpPr/>
      </xdr:nvCxnSpPr>
      <xdr:spPr>
        <a:xfrm>
          <a:off x="2157413" y="6353175"/>
          <a:ext cx="0" cy="1819275"/>
        </a:xfrm>
        <a:prstGeom prst="line">
          <a:avLst/>
        </a:prstGeom>
        <a:ln w="28575" cap="rnd">
          <a:solidFill>
            <a:srgbClr val="00B05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358971</xdr:colOff>
      <xdr:row>77</xdr:row>
      <xdr:rowOff>0</xdr:rowOff>
    </xdr:from>
    <xdr:to>
      <xdr:col>15</xdr:col>
      <xdr:colOff>0</xdr:colOff>
      <xdr:row>77</xdr:row>
      <xdr:rowOff>0</xdr:rowOff>
    </xdr:to>
    <xdr:cxnSp macro="">
      <xdr:nvCxnSpPr>
        <xdr:cNvPr id="40" name="直線矢印コネクタ 39">
          <a:extLst>
            <a:ext uri="{FF2B5EF4-FFF2-40B4-BE49-F238E27FC236}">
              <a16:creationId xmlns:a16="http://schemas.microsoft.com/office/drawing/2014/main" id="{D879CFE3-5B00-48CE-9B60-1B5935A0CEF2}"/>
            </a:ext>
          </a:extLst>
        </xdr:cNvPr>
        <xdr:cNvCxnSpPr/>
      </xdr:nvCxnSpPr>
      <xdr:spPr>
        <a:xfrm>
          <a:off x="2168721" y="8172450"/>
          <a:ext cx="5737029" cy="0"/>
        </a:xfrm>
        <a:prstGeom prst="straightConnector1">
          <a:avLst/>
        </a:prstGeom>
        <a:ln w="28575" cap="rnd">
          <a:solidFill>
            <a:srgbClr val="00B05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347663</xdr:colOff>
      <xdr:row>74</xdr:row>
      <xdr:rowOff>4762</xdr:rowOff>
    </xdr:from>
    <xdr:to>
      <xdr:col>12</xdr:col>
      <xdr:colOff>0</xdr:colOff>
      <xdr:row>74</xdr:row>
      <xdr:rowOff>4762</xdr:rowOff>
    </xdr:to>
    <xdr:cxnSp macro="">
      <xdr:nvCxnSpPr>
        <xdr:cNvPr id="41" name="直線矢印コネクタ 40">
          <a:extLst>
            <a:ext uri="{FF2B5EF4-FFF2-40B4-BE49-F238E27FC236}">
              <a16:creationId xmlns:a16="http://schemas.microsoft.com/office/drawing/2014/main" id="{BF798DF7-A30A-4826-81A0-E683849E7AE7}"/>
            </a:ext>
          </a:extLst>
        </xdr:cNvPr>
        <xdr:cNvCxnSpPr/>
      </xdr:nvCxnSpPr>
      <xdr:spPr>
        <a:xfrm>
          <a:off x="2157413" y="7843837"/>
          <a:ext cx="4319587" cy="0"/>
        </a:xfrm>
        <a:prstGeom prst="straightConnector1">
          <a:avLst/>
        </a:prstGeom>
        <a:ln w="28575" cap="rnd">
          <a:solidFill>
            <a:srgbClr val="00B050"/>
          </a:solidFill>
          <a:tailEnd type="stealth"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428625</xdr:colOff>
      <xdr:row>67</xdr:row>
      <xdr:rowOff>0</xdr:rowOff>
    </xdr:from>
    <xdr:to>
      <xdr:col>10</xdr:col>
      <xdr:colOff>428625</xdr:colOff>
      <xdr:row>70</xdr:row>
      <xdr:rowOff>0</xdr:rowOff>
    </xdr:to>
    <xdr:cxnSp macro="">
      <xdr:nvCxnSpPr>
        <xdr:cNvPr id="42" name="直線コネクタ 41">
          <a:extLst>
            <a:ext uri="{FF2B5EF4-FFF2-40B4-BE49-F238E27FC236}">
              <a16:creationId xmlns:a16="http://schemas.microsoft.com/office/drawing/2014/main" id="{3D160DA5-6078-41F7-B034-46903E6E98B6}"/>
            </a:ext>
          </a:extLst>
        </xdr:cNvPr>
        <xdr:cNvCxnSpPr/>
      </xdr:nvCxnSpPr>
      <xdr:spPr>
        <a:xfrm>
          <a:off x="5667375" y="6591300"/>
          <a:ext cx="0" cy="438150"/>
        </a:xfrm>
        <a:prstGeom prst="line">
          <a:avLst/>
        </a:prstGeom>
        <a:ln w="28575" cap="rnd">
          <a:solidFill>
            <a:srgbClr val="00B05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419100</xdr:colOff>
      <xdr:row>67</xdr:row>
      <xdr:rowOff>0</xdr:rowOff>
    </xdr:from>
    <xdr:to>
      <xdr:col>13</xdr:col>
      <xdr:colOff>419100</xdr:colOff>
      <xdr:row>73</xdr:row>
      <xdr:rowOff>0</xdr:rowOff>
    </xdr:to>
    <xdr:cxnSp macro="">
      <xdr:nvCxnSpPr>
        <xdr:cNvPr id="43" name="直線コネクタ 42">
          <a:extLst>
            <a:ext uri="{FF2B5EF4-FFF2-40B4-BE49-F238E27FC236}">
              <a16:creationId xmlns:a16="http://schemas.microsoft.com/office/drawing/2014/main" id="{62BF75C7-C741-4660-932D-FD8018631728}"/>
            </a:ext>
          </a:extLst>
        </xdr:cNvPr>
        <xdr:cNvCxnSpPr/>
      </xdr:nvCxnSpPr>
      <xdr:spPr>
        <a:xfrm>
          <a:off x="7086600" y="6591300"/>
          <a:ext cx="0" cy="1009650"/>
        </a:xfrm>
        <a:prstGeom prst="line">
          <a:avLst/>
        </a:prstGeom>
        <a:ln w="28575" cap="rnd">
          <a:solidFill>
            <a:srgbClr val="00B05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438150</xdr:colOff>
      <xdr:row>67</xdr:row>
      <xdr:rowOff>0</xdr:rowOff>
    </xdr:from>
    <xdr:to>
      <xdr:col>16</xdr:col>
      <xdr:colOff>438150</xdr:colOff>
      <xdr:row>76</xdr:row>
      <xdr:rowOff>0</xdr:rowOff>
    </xdr:to>
    <xdr:cxnSp macro="">
      <xdr:nvCxnSpPr>
        <xdr:cNvPr id="44" name="直線コネクタ 43">
          <a:extLst>
            <a:ext uri="{FF2B5EF4-FFF2-40B4-BE49-F238E27FC236}">
              <a16:creationId xmlns:a16="http://schemas.microsoft.com/office/drawing/2014/main" id="{B47A9AEF-CEAA-447F-A16C-0AA02EFD6981}"/>
            </a:ext>
          </a:extLst>
        </xdr:cNvPr>
        <xdr:cNvCxnSpPr/>
      </xdr:nvCxnSpPr>
      <xdr:spPr>
        <a:xfrm>
          <a:off x="8534400" y="6591300"/>
          <a:ext cx="0" cy="1590675"/>
        </a:xfrm>
        <a:prstGeom prst="line">
          <a:avLst/>
        </a:prstGeom>
        <a:ln w="28575" cap="rnd">
          <a:solidFill>
            <a:srgbClr val="00B050"/>
          </a:solidFill>
          <a:headEnd type="stealth" w="med" len="lg"/>
          <a:tailEnd type="none" w="med" len="lg"/>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352424</xdr:colOff>
      <xdr:row>0</xdr:row>
      <xdr:rowOff>361948</xdr:rowOff>
    </xdr:from>
    <xdr:to>
      <xdr:col>8</xdr:col>
      <xdr:colOff>66675</xdr:colOff>
      <xdr:row>8</xdr:row>
      <xdr:rowOff>76199</xdr:rowOff>
    </xdr:to>
    <xdr:sp macro="" textlink="">
      <xdr:nvSpPr>
        <xdr:cNvPr id="2" name="四角形: 角を丸くする 1">
          <a:extLst>
            <a:ext uri="{FF2B5EF4-FFF2-40B4-BE49-F238E27FC236}">
              <a16:creationId xmlns:a16="http://schemas.microsoft.com/office/drawing/2014/main" id="{389800C9-80CF-4E61-ABA6-CB5AE88F3EC7}"/>
            </a:ext>
          </a:extLst>
        </xdr:cNvPr>
        <xdr:cNvSpPr/>
      </xdr:nvSpPr>
      <xdr:spPr>
        <a:xfrm>
          <a:off x="352424" y="361948"/>
          <a:ext cx="5648326" cy="2438401"/>
        </a:xfrm>
        <a:prstGeom prst="roundRect">
          <a:avLst>
            <a:gd name="adj" fmla="val 5190"/>
          </a:avLst>
        </a:prstGeom>
        <a:noFill/>
        <a:ln w="63500" cmpd="thickThi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352425</xdr:colOff>
      <xdr:row>0</xdr:row>
      <xdr:rowOff>361950</xdr:rowOff>
    </xdr:from>
    <xdr:to>
      <xdr:col>8</xdr:col>
      <xdr:colOff>66676</xdr:colOff>
      <xdr:row>8</xdr:row>
      <xdr:rowOff>76201</xdr:rowOff>
    </xdr:to>
    <xdr:sp macro="" textlink="">
      <xdr:nvSpPr>
        <xdr:cNvPr id="3" name="四角形: 角を丸くする 2">
          <a:extLst>
            <a:ext uri="{FF2B5EF4-FFF2-40B4-BE49-F238E27FC236}">
              <a16:creationId xmlns:a16="http://schemas.microsoft.com/office/drawing/2014/main" id="{F39F0186-96E5-4703-883B-80D682ED2FA8}"/>
            </a:ext>
          </a:extLst>
        </xdr:cNvPr>
        <xdr:cNvSpPr/>
      </xdr:nvSpPr>
      <xdr:spPr>
        <a:xfrm>
          <a:off x="352425" y="361950"/>
          <a:ext cx="5648326" cy="2438401"/>
        </a:xfrm>
        <a:prstGeom prst="roundRect">
          <a:avLst>
            <a:gd name="adj" fmla="val 5190"/>
          </a:avLst>
        </a:prstGeom>
        <a:noFill/>
        <a:ln w="63500" cmpd="thickThi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352424</xdr:colOff>
      <xdr:row>0</xdr:row>
      <xdr:rowOff>361948</xdr:rowOff>
    </xdr:from>
    <xdr:to>
      <xdr:col>8</xdr:col>
      <xdr:colOff>66675</xdr:colOff>
      <xdr:row>8</xdr:row>
      <xdr:rowOff>76199</xdr:rowOff>
    </xdr:to>
    <xdr:sp macro="" textlink="">
      <xdr:nvSpPr>
        <xdr:cNvPr id="2" name="四角形: 角を丸くする 1">
          <a:extLst>
            <a:ext uri="{FF2B5EF4-FFF2-40B4-BE49-F238E27FC236}">
              <a16:creationId xmlns:a16="http://schemas.microsoft.com/office/drawing/2014/main" id="{E2F97C56-E6CB-4C16-BBE4-9B4716144AB0}"/>
            </a:ext>
          </a:extLst>
        </xdr:cNvPr>
        <xdr:cNvSpPr/>
      </xdr:nvSpPr>
      <xdr:spPr>
        <a:xfrm>
          <a:off x="352424" y="361948"/>
          <a:ext cx="5648326" cy="2438401"/>
        </a:xfrm>
        <a:prstGeom prst="roundRect">
          <a:avLst>
            <a:gd name="adj" fmla="val 5190"/>
          </a:avLst>
        </a:prstGeom>
        <a:noFill/>
        <a:ln w="63500" cmpd="thickThi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352424</xdr:colOff>
      <xdr:row>0</xdr:row>
      <xdr:rowOff>361948</xdr:rowOff>
    </xdr:from>
    <xdr:to>
      <xdr:col>8</xdr:col>
      <xdr:colOff>66675</xdr:colOff>
      <xdr:row>8</xdr:row>
      <xdr:rowOff>76199</xdr:rowOff>
    </xdr:to>
    <xdr:sp macro="" textlink="">
      <xdr:nvSpPr>
        <xdr:cNvPr id="2" name="四角形: 角を丸くする 1">
          <a:extLst>
            <a:ext uri="{FF2B5EF4-FFF2-40B4-BE49-F238E27FC236}">
              <a16:creationId xmlns:a16="http://schemas.microsoft.com/office/drawing/2014/main" id="{0D27F51F-1F30-489F-95F3-74278E458704}"/>
            </a:ext>
          </a:extLst>
        </xdr:cNvPr>
        <xdr:cNvSpPr/>
      </xdr:nvSpPr>
      <xdr:spPr>
        <a:xfrm>
          <a:off x="352424" y="361948"/>
          <a:ext cx="5648326" cy="2438401"/>
        </a:xfrm>
        <a:prstGeom prst="roundRect">
          <a:avLst>
            <a:gd name="adj" fmla="val 5190"/>
          </a:avLst>
        </a:prstGeom>
        <a:noFill/>
        <a:ln w="63500" cmpd="thickThi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352425</xdr:colOff>
      <xdr:row>0</xdr:row>
      <xdr:rowOff>361950</xdr:rowOff>
    </xdr:from>
    <xdr:to>
      <xdr:col>8</xdr:col>
      <xdr:colOff>66676</xdr:colOff>
      <xdr:row>8</xdr:row>
      <xdr:rowOff>76201</xdr:rowOff>
    </xdr:to>
    <xdr:sp macro="" textlink="">
      <xdr:nvSpPr>
        <xdr:cNvPr id="2" name="四角形: 角を丸くする 1">
          <a:extLst>
            <a:ext uri="{FF2B5EF4-FFF2-40B4-BE49-F238E27FC236}">
              <a16:creationId xmlns:a16="http://schemas.microsoft.com/office/drawing/2014/main" id="{768B5A07-A0B1-44BA-9AFD-FB6C88D5F42E}"/>
            </a:ext>
          </a:extLst>
        </xdr:cNvPr>
        <xdr:cNvSpPr/>
      </xdr:nvSpPr>
      <xdr:spPr>
        <a:xfrm>
          <a:off x="352425" y="361950"/>
          <a:ext cx="5648326" cy="2438401"/>
        </a:xfrm>
        <a:prstGeom prst="roundRect">
          <a:avLst>
            <a:gd name="adj" fmla="val 5190"/>
          </a:avLst>
        </a:prstGeom>
        <a:noFill/>
        <a:ln w="63500" cmpd="thickThi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352424</xdr:colOff>
      <xdr:row>0</xdr:row>
      <xdr:rowOff>361948</xdr:rowOff>
    </xdr:from>
    <xdr:to>
      <xdr:col>8</xdr:col>
      <xdr:colOff>66675</xdr:colOff>
      <xdr:row>8</xdr:row>
      <xdr:rowOff>76199</xdr:rowOff>
    </xdr:to>
    <xdr:sp macro="" textlink="">
      <xdr:nvSpPr>
        <xdr:cNvPr id="2" name="四角形: 角を丸くする 1">
          <a:extLst>
            <a:ext uri="{FF2B5EF4-FFF2-40B4-BE49-F238E27FC236}">
              <a16:creationId xmlns:a16="http://schemas.microsoft.com/office/drawing/2014/main" id="{4F23CA23-DAC7-4213-827B-EF12B2047FDF}"/>
            </a:ext>
          </a:extLst>
        </xdr:cNvPr>
        <xdr:cNvSpPr/>
      </xdr:nvSpPr>
      <xdr:spPr>
        <a:xfrm>
          <a:off x="352424" y="361948"/>
          <a:ext cx="5648326" cy="2438401"/>
        </a:xfrm>
        <a:prstGeom prst="roundRect">
          <a:avLst>
            <a:gd name="adj" fmla="val 5190"/>
          </a:avLst>
        </a:prstGeom>
        <a:noFill/>
        <a:ln w="63500" cmpd="thickThi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352424</xdr:colOff>
      <xdr:row>0</xdr:row>
      <xdr:rowOff>361948</xdr:rowOff>
    </xdr:from>
    <xdr:to>
      <xdr:col>8</xdr:col>
      <xdr:colOff>66675</xdr:colOff>
      <xdr:row>8</xdr:row>
      <xdr:rowOff>76199</xdr:rowOff>
    </xdr:to>
    <xdr:sp macro="" textlink="">
      <xdr:nvSpPr>
        <xdr:cNvPr id="2" name="四角形: 角を丸くする 1">
          <a:extLst>
            <a:ext uri="{FF2B5EF4-FFF2-40B4-BE49-F238E27FC236}">
              <a16:creationId xmlns:a16="http://schemas.microsoft.com/office/drawing/2014/main" id="{9E5DBC3F-5923-4180-94A6-12B0672CD205}"/>
            </a:ext>
          </a:extLst>
        </xdr:cNvPr>
        <xdr:cNvSpPr/>
      </xdr:nvSpPr>
      <xdr:spPr>
        <a:xfrm>
          <a:off x="352424" y="361948"/>
          <a:ext cx="5648326" cy="2438401"/>
        </a:xfrm>
        <a:prstGeom prst="roundRect">
          <a:avLst>
            <a:gd name="adj" fmla="val 5190"/>
          </a:avLst>
        </a:prstGeom>
        <a:noFill/>
        <a:ln w="63500" cmpd="thickThin">
          <a:solidFill>
            <a:srgbClr val="00206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352425</xdr:colOff>
      <xdr:row>0</xdr:row>
      <xdr:rowOff>361950</xdr:rowOff>
    </xdr:from>
    <xdr:to>
      <xdr:col>8</xdr:col>
      <xdr:colOff>66676</xdr:colOff>
      <xdr:row>8</xdr:row>
      <xdr:rowOff>76201</xdr:rowOff>
    </xdr:to>
    <xdr:sp macro="" textlink="">
      <xdr:nvSpPr>
        <xdr:cNvPr id="3" name="四角形: 角を丸くする 2">
          <a:extLst>
            <a:ext uri="{FF2B5EF4-FFF2-40B4-BE49-F238E27FC236}">
              <a16:creationId xmlns:a16="http://schemas.microsoft.com/office/drawing/2014/main" id="{FCCBF690-A631-49AF-87CE-74EFE0570116}"/>
            </a:ext>
          </a:extLst>
        </xdr:cNvPr>
        <xdr:cNvSpPr/>
      </xdr:nvSpPr>
      <xdr:spPr>
        <a:xfrm>
          <a:off x="352425" y="361950"/>
          <a:ext cx="5648326" cy="2438401"/>
        </a:xfrm>
        <a:prstGeom prst="roundRect">
          <a:avLst>
            <a:gd name="adj" fmla="val 5190"/>
          </a:avLst>
        </a:prstGeom>
        <a:noFill/>
        <a:ln w="63500" cmpd="thickThin">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00000"/>
    <pageSetUpPr fitToPage="1"/>
  </sheetPr>
  <dimension ref="A1:S79"/>
  <sheetViews>
    <sheetView showGridLines="0" tabSelected="1" zoomScaleNormal="100" workbookViewId="0">
      <selection activeCell="E7" sqref="E7"/>
    </sheetView>
  </sheetViews>
  <sheetFormatPr defaultRowHeight="18.75"/>
  <cols>
    <col min="1" max="1" width="2.5" style="2" customWidth="1"/>
    <col min="2" max="3" width="9.375" style="2" customWidth="1"/>
    <col min="4" max="4" width="2.5" style="2" customWidth="1"/>
    <col min="5" max="5" width="11.25" style="2" customWidth="1"/>
    <col min="6" max="6" width="5" style="2" customWidth="1"/>
    <col min="7" max="7" width="7.5" style="2" customWidth="1"/>
    <col min="8" max="9" width="9.375" style="2" customWidth="1"/>
    <col min="10" max="10" width="2.5" style="2" customWidth="1"/>
    <col min="11" max="11" width="11.25" style="2" customWidth="1"/>
    <col min="12" max="12" width="5" style="2" customWidth="1"/>
    <col min="13" max="13" width="2.5" style="2" customWidth="1"/>
    <col min="14" max="14" width="11.25" style="2" customWidth="1"/>
    <col min="15" max="15" width="5" style="2" customWidth="1"/>
    <col min="16" max="16" width="2.5" style="2" customWidth="1"/>
    <col min="17" max="17" width="11.25" style="2" customWidth="1"/>
    <col min="18" max="18" width="5" style="2" customWidth="1"/>
    <col min="19" max="19" width="2.5" style="2" customWidth="1"/>
    <col min="20" max="16384" width="9" style="2"/>
  </cols>
  <sheetData>
    <row r="1" spans="1:18">
      <c r="A1" s="114" t="s">
        <v>123</v>
      </c>
    </row>
    <row r="3" spans="1:18" ht="27" customHeight="1">
      <c r="B3" s="89" t="s">
        <v>131</v>
      </c>
      <c r="C3" s="88"/>
      <c r="D3" s="88"/>
      <c r="E3" s="88"/>
      <c r="F3" s="88"/>
      <c r="G3" s="88"/>
      <c r="H3" s="88"/>
      <c r="I3" s="88"/>
      <c r="J3" s="88"/>
      <c r="K3" s="88"/>
      <c r="L3" s="88"/>
      <c r="M3" s="88"/>
      <c r="N3" s="88"/>
      <c r="O3" s="88"/>
      <c r="P3" s="88"/>
      <c r="Q3" s="88"/>
      <c r="R3" s="88"/>
    </row>
    <row r="5" spans="1:18" ht="19.5" thickBot="1">
      <c r="B5" s="103" t="s">
        <v>0</v>
      </c>
      <c r="C5" s="102"/>
      <c r="D5" s="102"/>
    </row>
    <row r="6" spans="1:18" ht="7.5" customHeight="1" thickTop="1">
      <c r="B6" s="273"/>
      <c r="C6" s="274"/>
      <c r="D6" s="274"/>
      <c r="E6" s="274"/>
      <c r="F6" s="274"/>
      <c r="G6" s="274"/>
      <c r="H6" s="274"/>
      <c r="I6" s="274"/>
      <c r="J6" s="274"/>
      <c r="K6" s="274"/>
      <c r="L6" s="274"/>
      <c r="M6" s="274"/>
      <c r="N6" s="274"/>
      <c r="O6" s="274"/>
      <c r="P6" s="274"/>
      <c r="Q6" s="275"/>
      <c r="R6" s="276"/>
    </row>
    <row r="7" spans="1:18" ht="18.75" customHeight="1">
      <c r="B7" s="335" t="s">
        <v>1</v>
      </c>
      <c r="C7" s="336"/>
      <c r="D7" s="337"/>
      <c r="E7" s="287"/>
      <c r="F7" s="112" t="str">
        <f>IF(E7="","",VLOOKUP(E7,リスト!$B$3:$H$6,7,FALSE))</f>
        <v/>
      </c>
      <c r="G7" s="80" t="s">
        <v>55</v>
      </c>
      <c r="H7" s="80"/>
      <c r="I7" s="80"/>
      <c r="J7" s="80"/>
      <c r="K7" s="80"/>
      <c r="L7" s="80"/>
      <c r="M7" s="80"/>
      <c r="N7" s="80"/>
      <c r="O7" s="80"/>
      <c r="P7" s="80"/>
      <c r="Q7" s="30"/>
      <c r="R7" s="277"/>
    </row>
    <row r="8" spans="1:18">
      <c r="B8" s="278"/>
      <c r="C8" s="80"/>
      <c r="D8" s="80"/>
      <c r="E8" s="104" t="s">
        <v>58</v>
      </c>
      <c r="F8" s="80"/>
      <c r="G8" s="87" t="s">
        <v>127</v>
      </c>
      <c r="H8" s="84"/>
      <c r="I8" s="80"/>
      <c r="J8" s="80"/>
      <c r="K8" s="80"/>
      <c r="L8" s="80"/>
      <c r="M8" s="80"/>
      <c r="N8" s="80"/>
      <c r="O8" s="80"/>
      <c r="P8" s="80"/>
      <c r="Q8" s="30"/>
      <c r="R8" s="277"/>
    </row>
    <row r="9" spans="1:18" ht="7.5" customHeight="1">
      <c r="B9" s="279"/>
      <c r="C9" s="79"/>
      <c r="D9" s="79"/>
      <c r="E9" s="79"/>
      <c r="F9" s="79"/>
      <c r="G9" s="85"/>
      <c r="H9" s="85"/>
      <c r="I9" s="79"/>
      <c r="J9" s="79"/>
      <c r="K9" s="79"/>
      <c r="L9" s="79"/>
      <c r="M9" s="79"/>
      <c r="N9" s="79"/>
      <c r="O9" s="79"/>
      <c r="P9" s="79"/>
      <c r="Q9" s="30"/>
      <c r="R9" s="277"/>
    </row>
    <row r="10" spans="1:18" ht="7.5" customHeight="1">
      <c r="B10" s="280"/>
      <c r="C10" s="70"/>
      <c r="D10" s="70"/>
      <c r="E10" s="70"/>
      <c r="F10" s="70"/>
      <c r="G10" s="86"/>
      <c r="H10" s="86"/>
      <c r="I10" s="70"/>
      <c r="J10" s="70"/>
      <c r="K10" s="70"/>
      <c r="L10" s="70"/>
      <c r="M10" s="70"/>
      <c r="N10" s="70"/>
      <c r="O10" s="70"/>
      <c r="P10" s="70"/>
      <c r="Q10" s="199"/>
      <c r="R10" s="281"/>
    </row>
    <row r="11" spans="1:18" ht="18.75" customHeight="1">
      <c r="B11" s="335" t="s">
        <v>2</v>
      </c>
      <c r="C11" s="336"/>
      <c r="D11" s="337"/>
      <c r="E11" s="287"/>
      <c r="F11" s="80" t="s">
        <v>5</v>
      </c>
      <c r="G11" s="80" t="s">
        <v>56</v>
      </c>
      <c r="H11" s="80"/>
      <c r="I11" s="80"/>
      <c r="J11" s="80"/>
      <c r="K11" s="80"/>
      <c r="L11" s="80"/>
      <c r="M11" s="80"/>
      <c r="N11" s="80"/>
      <c r="O11" s="80"/>
      <c r="P11" s="80"/>
      <c r="Q11" s="30"/>
      <c r="R11" s="277"/>
    </row>
    <row r="12" spans="1:18">
      <c r="B12" s="278"/>
      <c r="C12" s="80"/>
      <c r="D12" s="80"/>
      <c r="E12" s="80"/>
      <c r="F12" s="80"/>
      <c r="G12" s="87" t="s">
        <v>127</v>
      </c>
      <c r="H12" s="84"/>
      <c r="I12" s="80"/>
      <c r="J12" s="80"/>
      <c r="K12" s="80"/>
      <c r="L12" s="80"/>
      <c r="M12" s="80"/>
      <c r="N12" s="80"/>
      <c r="O12" s="80"/>
      <c r="P12" s="80"/>
      <c r="Q12" s="30"/>
      <c r="R12" s="277"/>
    </row>
    <row r="13" spans="1:18" ht="7.5" customHeight="1">
      <c r="B13" s="279"/>
      <c r="C13" s="79"/>
      <c r="D13" s="79"/>
      <c r="E13" s="79"/>
      <c r="F13" s="79"/>
      <c r="G13" s="85"/>
      <c r="H13" s="85"/>
      <c r="I13" s="79"/>
      <c r="J13" s="79"/>
      <c r="K13" s="79"/>
      <c r="L13" s="79"/>
      <c r="M13" s="79"/>
      <c r="N13" s="79"/>
      <c r="O13" s="79"/>
      <c r="P13" s="79"/>
      <c r="Q13" s="200"/>
      <c r="R13" s="282"/>
    </row>
    <row r="14" spans="1:18" ht="7.5" customHeight="1">
      <c r="B14" s="280"/>
      <c r="C14" s="70"/>
      <c r="D14" s="70"/>
      <c r="E14" s="70"/>
      <c r="F14" s="70"/>
      <c r="G14" s="86"/>
      <c r="H14" s="86"/>
      <c r="I14" s="70"/>
      <c r="J14" s="70"/>
      <c r="K14" s="70"/>
      <c r="L14" s="70"/>
      <c r="M14" s="70"/>
      <c r="N14" s="70"/>
      <c r="O14" s="70"/>
      <c r="P14" s="70"/>
      <c r="Q14" s="199"/>
      <c r="R14" s="281"/>
    </row>
    <row r="15" spans="1:18" ht="18.75" customHeight="1">
      <c r="B15" s="335" t="s">
        <v>3</v>
      </c>
      <c r="C15" s="336"/>
      <c r="D15" s="337"/>
      <c r="E15" s="287"/>
      <c r="F15" s="80"/>
      <c r="G15" s="80" t="s">
        <v>60</v>
      </c>
      <c r="H15" s="80"/>
      <c r="I15" s="80"/>
      <c r="J15" s="80"/>
      <c r="K15" s="80"/>
      <c r="L15" s="80"/>
      <c r="M15" s="80"/>
      <c r="N15" s="80"/>
      <c r="O15" s="80"/>
      <c r="P15" s="80"/>
      <c r="Q15" s="30"/>
      <c r="R15" s="277"/>
    </row>
    <row r="16" spans="1:18">
      <c r="B16" s="278"/>
      <c r="C16" s="80"/>
      <c r="D16" s="80"/>
      <c r="E16" s="118" t="str">
        <f>IF(E15="","",IF(_xlfn.BITOR(E7=1,E7=2),"👆 選択不要",""))</f>
        <v/>
      </c>
      <c r="F16" s="80"/>
      <c r="G16" s="87" t="s">
        <v>61</v>
      </c>
      <c r="H16" s="84"/>
      <c r="I16" s="80"/>
      <c r="J16" s="80"/>
      <c r="K16" s="80"/>
      <c r="L16" s="80"/>
      <c r="M16" s="80"/>
      <c r="N16" s="80"/>
      <c r="O16" s="80"/>
      <c r="P16" s="80"/>
      <c r="Q16" s="30"/>
      <c r="R16" s="277"/>
    </row>
    <row r="17" spans="2:18" ht="7.5" customHeight="1">
      <c r="B17" s="279"/>
      <c r="C17" s="79"/>
      <c r="D17" s="79"/>
      <c r="E17" s="79"/>
      <c r="F17" s="79"/>
      <c r="G17" s="85"/>
      <c r="H17" s="85"/>
      <c r="I17" s="79"/>
      <c r="J17" s="79"/>
      <c r="K17" s="79"/>
      <c r="L17" s="79"/>
      <c r="M17" s="79"/>
      <c r="N17" s="79"/>
      <c r="O17" s="79"/>
      <c r="P17" s="79"/>
      <c r="Q17" s="200"/>
      <c r="R17" s="282"/>
    </row>
    <row r="18" spans="2:18" ht="7.5" customHeight="1">
      <c r="B18" s="280"/>
      <c r="C18" s="70"/>
      <c r="D18" s="70"/>
      <c r="E18" s="70"/>
      <c r="F18" s="70"/>
      <c r="G18" s="86"/>
      <c r="H18" s="86"/>
      <c r="I18" s="70"/>
      <c r="J18" s="70"/>
      <c r="K18" s="70"/>
      <c r="L18" s="70"/>
      <c r="M18" s="70"/>
      <c r="N18" s="70"/>
      <c r="O18" s="70"/>
      <c r="P18" s="70"/>
      <c r="Q18" s="30"/>
      <c r="R18" s="277"/>
    </row>
    <row r="19" spans="2:18" ht="18.75" customHeight="1">
      <c r="B19" s="335" t="s">
        <v>4</v>
      </c>
      <c r="C19" s="336"/>
      <c r="D19" s="337"/>
      <c r="E19" s="288"/>
      <c r="F19" s="80" t="s">
        <v>6</v>
      </c>
      <c r="G19" s="80" t="s">
        <v>57</v>
      </c>
      <c r="H19" s="80"/>
      <c r="I19" s="80"/>
      <c r="J19" s="80"/>
      <c r="K19" s="80"/>
      <c r="L19" s="80"/>
      <c r="M19" s="80"/>
      <c r="N19" s="80"/>
      <c r="O19" s="80"/>
      <c r="P19" s="80"/>
      <c r="Q19" s="30"/>
      <c r="R19" s="277"/>
    </row>
    <row r="20" spans="2:18" ht="7.5" customHeight="1" thickBot="1">
      <c r="B20" s="283"/>
      <c r="C20" s="284"/>
      <c r="D20" s="284"/>
      <c r="E20" s="284"/>
      <c r="F20" s="284"/>
      <c r="G20" s="284"/>
      <c r="H20" s="284"/>
      <c r="I20" s="284"/>
      <c r="J20" s="284"/>
      <c r="K20" s="284"/>
      <c r="L20" s="284"/>
      <c r="M20" s="284"/>
      <c r="N20" s="284"/>
      <c r="O20" s="284"/>
      <c r="P20" s="284"/>
      <c r="Q20" s="285"/>
      <c r="R20" s="286"/>
    </row>
    <row r="21" spans="2:18" ht="19.5" thickTop="1">
      <c r="L21" s="115"/>
    </row>
    <row r="22" spans="2:18">
      <c r="L22" s="115"/>
    </row>
    <row r="23" spans="2:18" ht="19.5">
      <c r="B23" s="201" t="s">
        <v>113</v>
      </c>
      <c r="E23" s="2" t="str">
        <f>IF($E$7="","","【"&amp;$F$7&amp;"】")</f>
        <v/>
      </c>
      <c r="H23" s="201" t="s">
        <v>53</v>
      </c>
      <c r="K23" s="272" t="s">
        <v>128</v>
      </c>
      <c r="N23" s="272" t="s">
        <v>129</v>
      </c>
      <c r="Q23" s="272" t="s">
        <v>130</v>
      </c>
    </row>
    <row r="24" spans="2:18" s="30" customFormat="1" ht="7.5" customHeight="1">
      <c r="B24" s="202"/>
      <c r="C24" s="203"/>
      <c r="D24" s="216"/>
      <c r="E24" s="216"/>
      <c r="F24" s="203"/>
      <c r="H24" s="202"/>
      <c r="I24" s="203"/>
      <c r="J24" s="216"/>
      <c r="K24" s="222"/>
      <c r="L24" s="216"/>
      <c r="M24" s="223"/>
      <c r="N24" s="222"/>
      <c r="O24" s="260"/>
      <c r="P24" s="216"/>
      <c r="Q24" s="222"/>
      <c r="R24" s="203"/>
    </row>
    <row r="25" spans="2:18">
      <c r="B25" s="340" t="s">
        <v>37</v>
      </c>
      <c r="C25" s="341"/>
      <c r="D25" s="217" t="s">
        <v>59</v>
      </c>
      <c r="E25" s="217"/>
      <c r="F25" s="218"/>
      <c r="H25" s="340" t="s">
        <v>37</v>
      </c>
      <c r="I25" s="341"/>
      <c r="J25" s="217" t="s">
        <v>59</v>
      </c>
      <c r="K25" s="217"/>
      <c r="L25" s="217"/>
      <c r="M25" s="224" t="s">
        <v>59</v>
      </c>
      <c r="N25" s="217"/>
      <c r="O25" s="261"/>
      <c r="P25" s="217" t="s">
        <v>59</v>
      </c>
      <c r="Q25" s="217"/>
      <c r="R25" s="218"/>
    </row>
    <row r="26" spans="2:18" s="30" customFormat="1" ht="7.5" customHeight="1">
      <c r="B26" s="204"/>
      <c r="C26" s="205"/>
      <c r="D26" s="219"/>
      <c r="E26" s="220"/>
      <c r="F26" s="221"/>
      <c r="H26" s="208"/>
      <c r="I26" s="209"/>
      <c r="J26" s="225"/>
      <c r="K26" s="226"/>
      <c r="L26" s="227"/>
      <c r="M26" s="228"/>
      <c r="N26" s="226"/>
      <c r="O26" s="262"/>
      <c r="P26" s="227"/>
      <c r="Q26" s="226"/>
      <c r="R26" s="215"/>
    </row>
    <row r="27" spans="2:18" s="30" customFormat="1" ht="7.5" customHeight="1">
      <c r="B27" s="206"/>
      <c r="C27" s="207"/>
      <c r="D27" s="75"/>
      <c r="E27" s="105"/>
      <c r="F27" s="71"/>
      <c r="H27" s="204"/>
      <c r="I27" s="205"/>
      <c r="J27" s="74"/>
      <c r="K27" s="112"/>
      <c r="L27" s="80"/>
      <c r="M27" s="82"/>
      <c r="N27" s="112"/>
      <c r="O27" s="257"/>
      <c r="P27" s="80"/>
      <c r="Q27" s="112"/>
      <c r="R27" s="73"/>
    </row>
    <row r="28" spans="2:18">
      <c r="B28" s="338" t="e">
        <f>VLOOKUP($E$7,リスト!$B$3:$L$6,9,FALSE)</f>
        <v>#N/A</v>
      </c>
      <c r="C28" s="339"/>
      <c r="D28" s="74"/>
      <c r="E28" s="106" t="e">
        <f>VLOOKUP($E$7,リスト!$B$3:$S$6,13,FALSE)</f>
        <v>#N/A</v>
      </c>
      <c r="F28" s="73" t="s">
        <v>41</v>
      </c>
      <c r="H28" s="342" t="s">
        <v>46</v>
      </c>
      <c r="I28" s="343"/>
      <c r="J28" s="74"/>
      <c r="K28" s="106" t="e">
        <f>VLOOKUP($E$7,リスト!$B$15:$S$18,13,FALSE)</f>
        <v>#N/A</v>
      </c>
      <c r="L28" s="80" t="s">
        <v>41</v>
      </c>
      <c r="M28" s="82"/>
      <c r="N28" s="106" t="e">
        <f>VLOOKUP($E$7,リスト!$B$22:$S$25,13,FALSE)</f>
        <v>#N/A</v>
      </c>
      <c r="O28" s="257" t="s">
        <v>41</v>
      </c>
      <c r="P28" s="80"/>
      <c r="Q28" s="106" t="e">
        <f>VLOOKUP($E$7,リスト!$B$29:$S$32,13,FALSE)</f>
        <v>#N/A</v>
      </c>
      <c r="R28" s="73" t="s">
        <v>41</v>
      </c>
    </row>
    <row r="29" spans="2:18" s="30" customFormat="1" ht="7.5" customHeight="1">
      <c r="B29" s="208"/>
      <c r="C29" s="209"/>
      <c r="D29" s="76"/>
      <c r="E29" s="107"/>
      <c r="F29" s="77"/>
      <c r="H29" s="263"/>
      <c r="I29" s="264"/>
      <c r="J29" s="74"/>
      <c r="K29" s="108"/>
      <c r="L29" s="80"/>
      <c r="M29" s="82"/>
      <c r="N29" s="108"/>
      <c r="O29" s="257"/>
      <c r="P29" s="80"/>
      <c r="Q29" s="108"/>
      <c r="R29" s="73"/>
    </row>
    <row r="30" spans="2:18" s="30" customFormat="1" ht="7.5" customHeight="1">
      <c r="B30" s="204"/>
      <c r="C30" s="205"/>
      <c r="D30" s="74"/>
      <c r="E30" s="108"/>
      <c r="F30" s="73"/>
      <c r="H30" s="265"/>
      <c r="I30" s="266"/>
      <c r="J30" s="75"/>
      <c r="K30" s="109"/>
      <c r="L30" s="70"/>
      <c r="M30" s="81"/>
      <c r="N30" s="109"/>
      <c r="O30" s="258"/>
      <c r="P30" s="70"/>
      <c r="Q30" s="109"/>
      <c r="R30" s="71"/>
    </row>
    <row r="31" spans="2:18" ht="18.75" customHeight="1">
      <c r="B31" s="338" t="e">
        <f>VLOOKUP($E$7,リスト!$B$3:$L$6,10,FALSE)</f>
        <v>#N/A</v>
      </c>
      <c r="C31" s="339"/>
      <c r="D31" s="74"/>
      <c r="E31" s="106" t="e">
        <f>VLOOKUP($E$7,リスト!$B$3:$S$6,14,FALSE)</f>
        <v>#N/A</v>
      </c>
      <c r="F31" s="73" t="s">
        <v>41</v>
      </c>
      <c r="H31" s="342" t="s">
        <v>126</v>
      </c>
      <c r="I31" s="343"/>
      <c r="J31" s="74"/>
      <c r="K31" s="106" t="e">
        <f>VLOOKUP($E$7,リスト!$B$15:$S$18,14,FALSE)</f>
        <v>#N/A</v>
      </c>
      <c r="L31" s="80" t="s">
        <v>41</v>
      </c>
      <c r="M31" s="82"/>
      <c r="N31" s="106" t="e">
        <f>VLOOKUP($E$7,リスト!$B$22:$S$25,14,FALSE)</f>
        <v>#N/A</v>
      </c>
      <c r="O31" s="257" t="s">
        <v>41</v>
      </c>
      <c r="P31" s="80"/>
      <c r="Q31" s="106" t="e">
        <f>VLOOKUP($E$7,リスト!$B$29:$S$32,14,FALSE)</f>
        <v>#N/A</v>
      </c>
      <c r="R31" s="73" t="s">
        <v>41</v>
      </c>
    </row>
    <row r="32" spans="2:18" s="30" customFormat="1" ht="7.5" customHeight="1">
      <c r="B32" s="204"/>
      <c r="C32" s="205"/>
      <c r="D32" s="74"/>
      <c r="E32" s="108"/>
      <c r="F32" s="73"/>
      <c r="H32" s="208"/>
      <c r="I32" s="209"/>
      <c r="J32" s="76"/>
      <c r="K32" s="107"/>
      <c r="L32" s="79"/>
      <c r="M32" s="83"/>
      <c r="N32" s="107"/>
      <c r="O32" s="259"/>
      <c r="P32" s="79"/>
      <c r="Q32" s="107"/>
      <c r="R32" s="77"/>
    </row>
    <row r="33" spans="2:19" s="30" customFormat="1" ht="7.5" customHeight="1">
      <c r="B33" s="206"/>
      <c r="C33" s="207"/>
      <c r="D33" s="75"/>
      <c r="E33" s="109"/>
      <c r="F33" s="71"/>
      <c r="H33" s="204"/>
      <c r="I33" s="205"/>
      <c r="J33" s="74"/>
      <c r="K33" s="108"/>
      <c r="L33" s="80"/>
      <c r="M33" s="82"/>
      <c r="N33" s="108"/>
      <c r="O33" s="257"/>
      <c r="P33" s="80"/>
      <c r="Q33" s="108"/>
      <c r="R33" s="73"/>
    </row>
    <row r="34" spans="2:19">
      <c r="B34" s="327" t="e">
        <f>VLOOKUP($E$7,リスト!$B$3:$L$6,11,FALSE)</f>
        <v>#N/A</v>
      </c>
      <c r="C34" s="328"/>
      <c r="D34" s="72"/>
      <c r="E34" s="106" t="e">
        <f>IF(VLOOKUP($E$7,リスト!$B$3:$S$6,15,FALSE)=0,"",VLOOKUP($E$7,リスト!$B$3:$S$6,15,FALSE))</f>
        <v>#N/A</v>
      </c>
      <c r="F34" s="73" t="e">
        <f>IF(E34="","","円")</f>
        <v>#N/A</v>
      </c>
      <c r="H34" s="327" t="s">
        <v>42</v>
      </c>
      <c r="I34" s="328"/>
      <c r="J34" s="74"/>
      <c r="K34" s="106" t="e">
        <f>ROUNDDOWN(SUM(K28,K31)*0.1,0)</f>
        <v>#N/A</v>
      </c>
      <c r="L34" s="80" t="s">
        <v>41</v>
      </c>
      <c r="M34" s="82"/>
      <c r="N34" s="106" t="e">
        <f>ROUNDDOWN(SUM(N28,N31)*0.1,0)</f>
        <v>#N/A</v>
      </c>
      <c r="O34" s="257" t="s">
        <v>41</v>
      </c>
      <c r="P34" s="80"/>
      <c r="Q34" s="106" t="e">
        <f>ROUNDDOWN(SUM(Q28,Q31)*0.1,0)</f>
        <v>#N/A</v>
      </c>
      <c r="R34" s="73" t="s">
        <v>41</v>
      </c>
    </row>
    <row r="35" spans="2:19" s="30" customFormat="1" ht="7.5" customHeight="1">
      <c r="B35" s="210"/>
      <c r="C35" s="211"/>
      <c r="D35" s="78"/>
      <c r="E35" s="107"/>
      <c r="F35" s="77"/>
      <c r="H35" s="204"/>
      <c r="I35" s="205"/>
      <c r="J35" s="74"/>
      <c r="K35" s="108"/>
      <c r="L35" s="80"/>
      <c r="M35" s="82"/>
      <c r="N35" s="108"/>
      <c r="O35" s="257"/>
      <c r="P35" s="80"/>
      <c r="Q35" s="108"/>
      <c r="R35" s="73"/>
    </row>
    <row r="36" spans="2:19" s="30" customFormat="1" ht="7.5" customHeight="1" thickBot="1">
      <c r="B36" s="212"/>
      <c r="C36" s="213"/>
      <c r="D36" s="72"/>
      <c r="E36" s="108"/>
      <c r="F36" s="73"/>
      <c r="H36" s="206"/>
      <c r="I36" s="207"/>
      <c r="J36" s="75"/>
      <c r="K36" s="109"/>
      <c r="L36" s="70"/>
      <c r="M36" s="81"/>
      <c r="N36" s="109"/>
      <c r="O36" s="258"/>
      <c r="P36" s="70"/>
      <c r="Q36" s="109"/>
      <c r="R36" s="71"/>
    </row>
    <row r="37" spans="2:19" ht="19.5" thickBot="1">
      <c r="B37" s="327" t="s">
        <v>42</v>
      </c>
      <c r="C37" s="328"/>
      <c r="D37" s="74"/>
      <c r="E37" s="106" t="e">
        <f>ROUNDDOWN(SUM(E28,E31,E34)*0.1,0)</f>
        <v>#N/A</v>
      </c>
      <c r="F37" s="73" t="s">
        <v>41</v>
      </c>
      <c r="H37" s="327" t="s">
        <v>43</v>
      </c>
      <c r="I37" s="328"/>
      <c r="J37" s="74"/>
      <c r="K37" s="271" t="e">
        <f>SUM(K28,K31,K34)</f>
        <v>#N/A</v>
      </c>
      <c r="L37" s="80" t="s">
        <v>41</v>
      </c>
      <c r="M37" s="82"/>
      <c r="N37" s="195" t="e">
        <f>SUM(N28,N31,N34)</f>
        <v>#N/A</v>
      </c>
      <c r="O37" s="257" t="s">
        <v>41</v>
      </c>
      <c r="P37" s="80"/>
      <c r="Q37" s="113" t="e">
        <f>SUM(Q28,Q31,Q34)</f>
        <v>#N/A</v>
      </c>
      <c r="R37" s="73" t="s">
        <v>41</v>
      </c>
    </row>
    <row r="38" spans="2:19" s="30" customFormat="1" ht="7.5" customHeight="1">
      <c r="B38" s="204"/>
      <c r="C38" s="205"/>
      <c r="D38" s="74"/>
      <c r="E38" s="108"/>
      <c r="F38" s="73"/>
      <c r="H38" s="208"/>
      <c r="I38" s="209"/>
      <c r="J38" s="76"/>
      <c r="K38" s="107"/>
      <c r="L38" s="79"/>
      <c r="M38" s="83"/>
      <c r="N38" s="107"/>
      <c r="O38" s="259"/>
      <c r="P38" s="79"/>
      <c r="Q38" s="107"/>
      <c r="R38" s="77"/>
    </row>
    <row r="39" spans="2:19" s="30" customFormat="1" ht="7.5" customHeight="1" thickBot="1">
      <c r="B39" s="206"/>
      <c r="C39" s="207"/>
      <c r="D39" s="75"/>
      <c r="E39" s="109"/>
      <c r="F39" s="71"/>
      <c r="H39" s="32"/>
      <c r="I39" s="32"/>
      <c r="J39" s="32"/>
      <c r="K39" s="69"/>
      <c r="N39" s="69"/>
    </row>
    <row r="40" spans="2:19" ht="19.5" thickBot="1">
      <c r="B40" s="327" t="s">
        <v>43</v>
      </c>
      <c r="C40" s="328"/>
      <c r="D40" s="74"/>
      <c r="E40" s="110" t="e">
        <f>SUM(E28,E31,E34,E37)</f>
        <v>#N/A</v>
      </c>
      <c r="F40" s="73" t="s">
        <v>41</v>
      </c>
    </row>
    <row r="41" spans="2:19" s="30" customFormat="1" ht="7.5" customHeight="1" thickBot="1">
      <c r="B41" s="214"/>
      <c r="C41" s="215"/>
      <c r="D41" s="79"/>
      <c r="E41" s="111"/>
      <c r="F41" s="77"/>
    </row>
    <row r="42" spans="2:19">
      <c r="J42" s="321" t="e">
        <f>IF(E40-K37&gt;0,TEXT(E40-K37,"#,##0;[赤]#,##0")&amp;"円の引き下げとなります。",TEXT(E40-K37,"#,##0;[赤]#,##0")&amp;"円の引き上げとなります。")</f>
        <v>#N/A</v>
      </c>
      <c r="K42" s="322"/>
      <c r="L42" s="322"/>
      <c r="M42" s="323"/>
    </row>
    <row r="43" spans="2:19" ht="19.5" thickBot="1">
      <c r="J43" s="324" t="e">
        <f>"（料金改定率 ： "&amp;FIXED(ROUND(K37/E40,2),2,FALSE)&amp;"倍）"</f>
        <v>#N/A</v>
      </c>
      <c r="K43" s="325"/>
      <c r="L43" s="325"/>
      <c r="M43" s="326"/>
      <c r="N43" s="198"/>
      <c r="O43" s="198"/>
      <c r="P43" s="198"/>
    </row>
    <row r="44" spans="2:19" ht="6.75" customHeight="1" thickBot="1">
      <c r="K44" s="196"/>
      <c r="M44" s="198"/>
      <c r="N44" s="198"/>
      <c r="O44" s="198"/>
      <c r="P44" s="198"/>
    </row>
    <row r="45" spans="2:19">
      <c r="K45" s="196"/>
      <c r="M45" s="332" t="e">
        <f>IF(E40-N37&gt;0,TEXT(E40-N37,"#,##0;[赤]#,##0")&amp;"円の引き下げとなります。",TEXT(E40-N37,"#,##0;[赤]#,##0")&amp;"円の引き上げとなります。")</f>
        <v>#N/A</v>
      </c>
      <c r="N45" s="333"/>
      <c r="O45" s="333"/>
      <c r="P45" s="334"/>
    </row>
    <row r="46" spans="2:19" ht="19.5" thickBot="1">
      <c r="K46" s="197"/>
      <c r="M46" s="329" t="e">
        <f>"（料金改定率 ： "&amp;FIXED(ROUND(N37/E40,2),2,FALSE)&amp;"倍）"</f>
        <v>#N/A</v>
      </c>
      <c r="N46" s="330"/>
      <c r="O46" s="330"/>
      <c r="P46" s="331"/>
    </row>
    <row r="47" spans="2:19" ht="7.5" customHeight="1" thickBot="1"/>
    <row r="48" spans="2:19">
      <c r="P48" s="315" t="e">
        <f>IF(E40-Q37&gt;0,TEXT(E40-Q37,"#,##0;[赤]#,##0")&amp;"円の引き下げとなります。",TEXT(E40-Q37,"#,##0;[赤]#,##0")&amp;"円の引き上げとなります。")</f>
        <v>#N/A</v>
      </c>
      <c r="Q48" s="316"/>
      <c r="R48" s="316"/>
      <c r="S48" s="317"/>
    </row>
    <row r="49" spans="2:19" ht="19.5" thickBot="1">
      <c r="P49" s="318" t="e">
        <f>"（料金改定率 ： "&amp;FIXED(ROUND(Q37/E40,2),2,FALSE)&amp;"倍）"</f>
        <v>#N/A</v>
      </c>
      <c r="Q49" s="319"/>
      <c r="R49" s="319"/>
      <c r="S49" s="320"/>
    </row>
    <row r="50" spans="2:19" ht="7.5" customHeight="1"/>
    <row r="51" spans="2:19">
      <c r="L51" s="115"/>
    </row>
    <row r="52" spans="2:19" ht="19.5">
      <c r="B52" s="201" t="s">
        <v>118</v>
      </c>
      <c r="E52" s="2" t="str">
        <f>IF($E$7="","","【"&amp;$F$7&amp;"】")</f>
        <v/>
      </c>
      <c r="H52" s="201" t="s">
        <v>119</v>
      </c>
      <c r="K52" s="272" t="s">
        <v>128</v>
      </c>
      <c r="N52" s="272" t="s">
        <v>129</v>
      </c>
      <c r="Q52" s="272" t="s">
        <v>130</v>
      </c>
    </row>
    <row r="53" spans="2:19" s="30" customFormat="1" ht="7.5" customHeight="1">
      <c r="B53" s="229"/>
      <c r="C53" s="230"/>
      <c r="D53" s="231"/>
      <c r="E53" s="231"/>
      <c r="F53" s="230"/>
      <c r="H53" s="229"/>
      <c r="I53" s="230"/>
      <c r="J53" s="231"/>
      <c r="K53" s="252"/>
      <c r="L53" s="231"/>
      <c r="M53" s="253"/>
      <c r="N53" s="252"/>
      <c r="O53" s="254"/>
      <c r="P53" s="231"/>
      <c r="Q53" s="252"/>
      <c r="R53" s="230"/>
    </row>
    <row r="54" spans="2:19">
      <c r="B54" s="309" t="s">
        <v>37</v>
      </c>
      <c r="C54" s="310"/>
      <c r="D54" s="232" t="s">
        <v>124</v>
      </c>
      <c r="E54" s="232"/>
      <c r="F54" s="233"/>
      <c r="H54" s="309" t="s">
        <v>37</v>
      </c>
      <c r="I54" s="310"/>
      <c r="J54" s="232" t="s">
        <v>125</v>
      </c>
      <c r="K54" s="232"/>
      <c r="L54" s="232"/>
      <c r="M54" s="247" t="s">
        <v>125</v>
      </c>
      <c r="N54" s="232"/>
      <c r="O54" s="255"/>
      <c r="P54" s="232" t="s">
        <v>125</v>
      </c>
      <c r="Q54" s="232"/>
      <c r="R54" s="233"/>
    </row>
    <row r="55" spans="2:19" s="30" customFormat="1" ht="7.5" customHeight="1">
      <c r="B55" s="234"/>
      <c r="C55" s="235"/>
      <c r="D55" s="236"/>
      <c r="E55" s="237"/>
      <c r="F55" s="238"/>
      <c r="H55" s="239"/>
      <c r="I55" s="240"/>
      <c r="J55" s="248"/>
      <c r="K55" s="249"/>
      <c r="L55" s="250"/>
      <c r="M55" s="251"/>
      <c r="N55" s="249"/>
      <c r="O55" s="256"/>
      <c r="P55" s="250"/>
      <c r="Q55" s="249"/>
      <c r="R55" s="246"/>
    </row>
    <row r="56" spans="2:19" s="30" customFormat="1" ht="7.5" customHeight="1">
      <c r="B56" s="241"/>
      <c r="C56" s="242"/>
      <c r="D56" s="75"/>
      <c r="E56" s="105"/>
      <c r="F56" s="71"/>
      <c r="H56" s="234"/>
      <c r="I56" s="235"/>
      <c r="J56" s="143"/>
      <c r="K56" s="112"/>
      <c r="L56" s="80"/>
      <c r="M56" s="82"/>
      <c r="N56" s="112"/>
      <c r="O56" s="257"/>
      <c r="P56" s="80"/>
      <c r="Q56" s="112"/>
      <c r="R56" s="73"/>
    </row>
    <row r="57" spans="2:19">
      <c r="B57" s="311" t="e">
        <f>VLOOKUP($E$7,下水道リスト!$B$3:$L$6,5,FALSE)</f>
        <v>#N/A</v>
      </c>
      <c r="C57" s="312"/>
      <c r="D57" s="143"/>
      <c r="E57" s="106" t="e">
        <f>IF(E7=4,"",VLOOKUP($E$7,下水道リスト!$B$3:$J$6,8,FALSE))</f>
        <v>#N/A</v>
      </c>
      <c r="F57" s="73" t="s">
        <v>41</v>
      </c>
      <c r="H57" s="313" t="s">
        <v>120</v>
      </c>
      <c r="I57" s="314"/>
      <c r="J57" s="143"/>
      <c r="K57" s="106" t="e">
        <f>IF(E7=4,"",VLOOKUP($E$7,下水道リスト!$B$10:$J$13,8,FALSE))</f>
        <v>#N/A</v>
      </c>
      <c r="L57" s="80" t="s">
        <v>41</v>
      </c>
      <c r="M57" s="82"/>
      <c r="N57" s="106" t="e">
        <f>IF(E7=4,"",VLOOKUP($E$7,下水道リスト!$B$17:$J$20,8,FALSE))</f>
        <v>#N/A</v>
      </c>
      <c r="O57" s="257" t="s">
        <v>41</v>
      </c>
      <c r="P57" s="80"/>
      <c r="Q57" s="106" t="e">
        <f>IF(E7=4,"",VLOOKUP($E$7,下水道リスト!$B$24:$J$27,8,FALSE))</f>
        <v>#N/A</v>
      </c>
      <c r="R57" s="73" t="s">
        <v>41</v>
      </c>
    </row>
    <row r="58" spans="2:19" s="30" customFormat="1" ht="7.5" customHeight="1">
      <c r="B58" s="239"/>
      <c r="C58" s="240"/>
      <c r="D58" s="76"/>
      <c r="E58" s="107"/>
      <c r="F58" s="77"/>
      <c r="H58" s="267"/>
      <c r="I58" s="268"/>
      <c r="J58" s="143"/>
      <c r="K58" s="108"/>
      <c r="L58" s="80"/>
      <c r="M58" s="82"/>
      <c r="N58" s="108"/>
      <c r="O58" s="257"/>
      <c r="P58" s="80"/>
      <c r="Q58" s="108"/>
      <c r="R58" s="73"/>
    </row>
    <row r="59" spans="2:19" s="30" customFormat="1" ht="7.5" customHeight="1">
      <c r="B59" s="241"/>
      <c r="C59" s="242"/>
      <c r="D59" s="75"/>
      <c r="E59" s="109"/>
      <c r="F59" s="71"/>
      <c r="H59" s="269"/>
      <c r="I59" s="270"/>
      <c r="J59" s="75"/>
      <c r="K59" s="109"/>
      <c r="L59" s="70"/>
      <c r="M59" s="81"/>
      <c r="N59" s="109"/>
      <c r="O59" s="258"/>
      <c r="P59" s="70"/>
      <c r="Q59" s="109"/>
      <c r="R59" s="71"/>
    </row>
    <row r="60" spans="2:19" ht="18.75" customHeight="1">
      <c r="B60" s="311" t="e">
        <f>VLOOKUP($E$7,下水道リスト!$B$3:$L$6,6,FALSE)</f>
        <v>#N/A</v>
      </c>
      <c r="C60" s="312"/>
      <c r="D60" s="143"/>
      <c r="E60" s="106" t="e">
        <f>IF(E7=4,"",VLOOKUP($E$7,下水道リスト!$B$3:$J$6,9,FALSE))</f>
        <v>#N/A</v>
      </c>
      <c r="F60" s="73" t="s">
        <v>41</v>
      </c>
      <c r="H60" s="313" t="s">
        <v>121</v>
      </c>
      <c r="I60" s="314"/>
      <c r="J60" s="143"/>
      <c r="K60" s="106" t="e">
        <f>IF(E7=4,"",VLOOKUP($E$7,下水道リスト!$B$10:$J$13,9,FALSE))</f>
        <v>#N/A</v>
      </c>
      <c r="L60" s="80" t="s">
        <v>41</v>
      </c>
      <c r="M60" s="82"/>
      <c r="N60" s="106" t="e">
        <f>IF(E7=4,"",VLOOKUP($E$7,下水道リスト!$B$17:$J$20,9,FALSE))</f>
        <v>#N/A</v>
      </c>
      <c r="O60" s="257" t="s">
        <v>41</v>
      </c>
      <c r="P60" s="80"/>
      <c r="Q60" s="106" t="e">
        <f>IF(E7=4,"",VLOOKUP($E$7,下水道リスト!$B$24:$J$27,9,FALSE))</f>
        <v>#N/A</v>
      </c>
      <c r="R60" s="73" t="s">
        <v>41</v>
      </c>
    </row>
    <row r="61" spans="2:19" s="30" customFormat="1" ht="7.5" customHeight="1">
      <c r="B61" s="239"/>
      <c r="C61" s="240"/>
      <c r="D61" s="76"/>
      <c r="E61" s="107"/>
      <c r="F61" s="77"/>
      <c r="H61" s="239"/>
      <c r="I61" s="240"/>
      <c r="J61" s="76"/>
      <c r="K61" s="107"/>
      <c r="L61" s="79"/>
      <c r="M61" s="83"/>
      <c r="N61" s="107"/>
      <c r="O61" s="259"/>
      <c r="P61" s="79"/>
      <c r="Q61" s="107"/>
      <c r="R61" s="77"/>
    </row>
    <row r="62" spans="2:19" s="30" customFormat="1" ht="7.5" customHeight="1">
      <c r="B62" s="243"/>
      <c r="C62" s="244"/>
      <c r="D62" s="72"/>
      <c r="E62" s="108"/>
      <c r="F62" s="73"/>
      <c r="H62" s="234"/>
      <c r="I62" s="235"/>
      <c r="J62" s="143"/>
      <c r="K62" s="108"/>
      <c r="L62" s="80"/>
      <c r="M62" s="82"/>
      <c r="N62" s="108"/>
      <c r="O62" s="257"/>
      <c r="P62" s="80"/>
      <c r="Q62" s="108"/>
      <c r="R62" s="73"/>
    </row>
    <row r="63" spans="2:19">
      <c r="B63" s="307" t="s">
        <v>42</v>
      </c>
      <c r="C63" s="308"/>
      <c r="D63" s="143"/>
      <c r="E63" s="106" t="e">
        <f>IF($E$7=4,"",ROUNDDOWN(SUM(E57,E60)*0.1,0))</f>
        <v>#N/A</v>
      </c>
      <c r="F63" s="73" t="s">
        <v>41</v>
      </c>
      <c r="H63" s="307" t="s">
        <v>42</v>
      </c>
      <c r="I63" s="308"/>
      <c r="J63" s="143"/>
      <c r="K63" s="106" t="e">
        <f>IF($E$7=4,"",ROUNDDOWN(SUM(K57,K60)*0.1,0))</f>
        <v>#N/A</v>
      </c>
      <c r="L63" s="80" t="s">
        <v>41</v>
      </c>
      <c r="M63" s="82"/>
      <c r="N63" s="106" t="e">
        <f>IF($E$7=4,"",ROUNDDOWN(SUM(N57,N60)*0.1,0))</f>
        <v>#N/A</v>
      </c>
      <c r="O63" s="257" t="s">
        <v>41</v>
      </c>
      <c r="P63" s="80"/>
      <c r="Q63" s="106" t="e">
        <f>IF($E$7=4,"",ROUNDDOWN(SUM(Q57,Q60)*0.1,0))</f>
        <v>#N/A</v>
      </c>
      <c r="R63" s="73" t="s">
        <v>41</v>
      </c>
    </row>
    <row r="64" spans="2:19" s="30" customFormat="1" ht="7.5" customHeight="1">
      <c r="B64" s="234"/>
      <c r="C64" s="235"/>
      <c r="D64" s="143"/>
      <c r="E64" s="108"/>
      <c r="F64" s="73"/>
      <c r="H64" s="234"/>
      <c r="I64" s="235"/>
      <c r="J64" s="143"/>
      <c r="K64" s="108"/>
      <c r="L64" s="80"/>
      <c r="M64" s="82"/>
      <c r="N64" s="108"/>
      <c r="O64" s="257"/>
      <c r="P64" s="80"/>
      <c r="Q64" s="108"/>
      <c r="R64" s="73"/>
    </row>
    <row r="65" spans="2:19" s="30" customFormat="1" ht="7.5" customHeight="1" thickBot="1">
      <c r="B65" s="241"/>
      <c r="C65" s="242"/>
      <c r="D65" s="75"/>
      <c r="E65" s="109"/>
      <c r="F65" s="71"/>
      <c r="H65" s="241"/>
      <c r="I65" s="242"/>
      <c r="J65" s="75"/>
      <c r="K65" s="109"/>
      <c r="L65" s="70"/>
      <c r="M65" s="81"/>
      <c r="N65" s="109"/>
      <c r="O65" s="258"/>
      <c r="P65" s="70"/>
      <c r="Q65" s="109"/>
      <c r="R65" s="71"/>
    </row>
    <row r="66" spans="2:19" ht="19.5" thickBot="1">
      <c r="B66" s="307" t="s">
        <v>43</v>
      </c>
      <c r="C66" s="308"/>
      <c r="D66" s="143"/>
      <c r="E66" s="110" t="e">
        <f>IF($E$7=4,"",SUM(E57,E60,E63))</f>
        <v>#N/A</v>
      </c>
      <c r="F66" s="73" t="s">
        <v>41</v>
      </c>
      <c r="H66" s="307" t="s">
        <v>43</v>
      </c>
      <c r="I66" s="308"/>
      <c r="J66" s="143"/>
      <c r="K66" s="271" t="e">
        <f>IF($E$7=4,"",SUM(K57,K60,K63))</f>
        <v>#N/A</v>
      </c>
      <c r="L66" s="80" t="s">
        <v>41</v>
      </c>
      <c r="M66" s="82"/>
      <c r="N66" s="195" t="e">
        <f>IF($E$7=4,"",SUM(N57,N60,N63))</f>
        <v>#N/A</v>
      </c>
      <c r="O66" s="257" t="s">
        <v>41</v>
      </c>
      <c r="P66" s="80"/>
      <c r="Q66" s="113" t="e">
        <f>IF($E$7=4,"",SUM(Q57,Q60,Q63))</f>
        <v>#N/A</v>
      </c>
      <c r="R66" s="73" t="s">
        <v>41</v>
      </c>
    </row>
    <row r="67" spans="2:19" s="30" customFormat="1" ht="7.5" customHeight="1">
      <c r="B67" s="245"/>
      <c r="C67" s="246"/>
      <c r="D67" s="79"/>
      <c r="E67" s="111"/>
      <c r="F67" s="77"/>
      <c r="H67" s="239"/>
      <c r="I67" s="240"/>
      <c r="J67" s="76"/>
      <c r="K67" s="107"/>
      <c r="L67" s="79"/>
      <c r="M67" s="83"/>
      <c r="N67" s="107"/>
      <c r="O67" s="259"/>
      <c r="P67" s="79"/>
      <c r="Q67" s="107"/>
      <c r="R67" s="77"/>
    </row>
    <row r="68" spans="2:19" s="30" customFormat="1" ht="7.5" customHeight="1">
      <c r="B68" s="2"/>
      <c r="C68" s="2"/>
      <c r="D68" s="2"/>
      <c r="E68" s="2"/>
      <c r="F68" s="2"/>
      <c r="H68" s="32"/>
      <c r="I68" s="32"/>
      <c r="J68" s="32"/>
      <c r="K68" s="69"/>
      <c r="N68" s="69"/>
    </row>
    <row r="70" spans="2:19" s="30" customFormat="1" ht="7.5" customHeight="1" thickBot="1">
      <c r="B70" s="2"/>
      <c r="C70" s="2"/>
      <c r="D70" s="2"/>
      <c r="E70" s="2"/>
      <c r="F70" s="2"/>
    </row>
    <row r="71" spans="2:19">
      <c r="J71" s="292" t="e">
        <f>IF(E7=2,"使用料の改定はありません。",IF(E7=4,"",IF(E66-K66&gt;0,TEXT(E66-K66,"#,##0;[赤]#,##0")&amp;"円の引き下げとなります。",TEXT(E66-K66,"#,##0;[赤]#,##0")&amp;"円の引き上げとなります。")))</f>
        <v>#N/A</v>
      </c>
      <c r="K71" s="293"/>
      <c r="L71" s="293"/>
      <c r="M71" s="294"/>
    </row>
    <row r="72" spans="2:19" ht="19.5" thickBot="1">
      <c r="J72" s="295" t="e">
        <f>IF(E7=4,"","（使用料改定率 ： "&amp;FIXED(ROUND(K66/E66,2),2,FALSE)&amp;"倍）")</f>
        <v>#N/A</v>
      </c>
      <c r="K72" s="296"/>
      <c r="L72" s="296"/>
      <c r="M72" s="297"/>
      <c r="N72" s="198"/>
      <c r="O72" s="198"/>
      <c r="P72" s="198"/>
    </row>
    <row r="73" spans="2:19" ht="6.75" customHeight="1" thickBot="1">
      <c r="K73" s="196"/>
      <c r="M73" s="198"/>
      <c r="N73" s="198"/>
      <c r="O73" s="198"/>
      <c r="P73" s="198"/>
    </row>
    <row r="74" spans="2:19">
      <c r="K74" s="196"/>
      <c r="M74" s="298" t="e">
        <f>IF(E7=2,"使用料の改定はありません。",IF(E7=4,"",IF(E66-N66&gt;0,TEXT(E66-N66,"#,##0;[赤]#,##0")&amp;"円の引き下げとなります。",TEXT(E66-N66,"#,##0;[赤]#,##0")&amp;"円の引き上げとなります。")))</f>
        <v>#N/A</v>
      </c>
      <c r="N74" s="299"/>
      <c r="O74" s="299"/>
      <c r="P74" s="300"/>
    </row>
    <row r="75" spans="2:19" ht="19.5" thickBot="1">
      <c r="K75" s="197"/>
      <c r="M75" s="301" t="e">
        <f>IF(E7=4,"","（使用料改定率 ： "&amp;FIXED(ROUND(N66/E66,2),2,FALSE)&amp;"倍）")</f>
        <v>#N/A</v>
      </c>
      <c r="N75" s="302"/>
      <c r="O75" s="302"/>
      <c r="P75" s="303"/>
    </row>
    <row r="76" spans="2:19" ht="7.5" customHeight="1" thickBot="1"/>
    <row r="77" spans="2:19">
      <c r="P77" s="304" t="e">
        <f>IF(E7=2,"使用料の改定はありません。",IF(E7=4,"",IF(E66-Q66&gt;0,TEXT(E66-Q66,"#,##0;[赤]#,##0")&amp;"円の引き下げとなります。",TEXT(E66-Q66,"#,##0;[赤]#,##0")&amp;"円の引き上げとなります。")))</f>
        <v>#N/A</v>
      </c>
      <c r="Q77" s="305"/>
      <c r="R77" s="305"/>
      <c r="S77" s="306"/>
    </row>
    <row r="78" spans="2:19" ht="19.5" thickBot="1">
      <c r="P78" s="289" t="e">
        <f>IF(E7=4,"","（使用料改定率 ： "&amp;FIXED(ROUND(Q66/E66,2),2,FALSE)&amp;"倍）")</f>
        <v>#N/A</v>
      </c>
      <c r="Q78" s="290"/>
      <c r="R78" s="290"/>
      <c r="S78" s="291"/>
    </row>
    <row r="79" spans="2:19" ht="7.5" customHeight="1"/>
  </sheetData>
  <sheetProtection algorithmName="SHA-512" hashValue="UWI5mvvepvBmSzN+wx/tsRC30Oh6m0Sv9MBGsMsbGRwcJ/VI1SEmjpRFNydARVkbbiP4s0wEcan1Qs3crsyJDw==" saltValue="FCCOnF+UFK7ysIco1Tn9gw==" spinCount="100000" sheet="1" objects="1" scenarios="1" selectLockedCells="1"/>
  <mergeCells count="37">
    <mergeCell ref="B7:D7"/>
    <mergeCell ref="B11:D11"/>
    <mergeCell ref="B15:D15"/>
    <mergeCell ref="B19:D19"/>
    <mergeCell ref="H37:I37"/>
    <mergeCell ref="B28:C28"/>
    <mergeCell ref="B31:C31"/>
    <mergeCell ref="B34:C34"/>
    <mergeCell ref="B37:C37"/>
    <mergeCell ref="H25:I25"/>
    <mergeCell ref="H28:I28"/>
    <mergeCell ref="H31:I31"/>
    <mergeCell ref="H34:I34"/>
    <mergeCell ref="B25:C25"/>
    <mergeCell ref="P48:S48"/>
    <mergeCell ref="P49:S49"/>
    <mergeCell ref="J42:M42"/>
    <mergeCell ref="J43:M43"/>
    <mergeCell ref="B40:C40"/>
    <mergeCell ref="M46:P46"/>
    <mergeCell ref="M45:P45"/>
    <mergeCell ref="H63:I63"/>
    <mergeCell ref="B63:C63"/>
    <mergeCell ref="H66:I66"/>
    <mergeCell ref="B66:C66"/>
    <mergeCell ref="B54:C54"/>
    <mergeCell ref="H54:I54"/>
    <mergeCell ref="B57:C57"/>
    <mergeCell ref="H57:I57"/>
    <mergeCell ref="B60:C60"/>
    <mergeCell ref="H60:I60"/>
    <mergeCell ref="P78:S78"/>
    <mergeCell ref="J71:M71"/>
    <mergeCell ref="J72:M72"/>
    <mergeCell ref="M74:P74"/>
    <mergeCell ref="M75:P75"/>
    <mergeCell ref="P77:S77"/>
  </mergeCells>
  <phoneticPr fontId="1"/>
  <conditionalFormatting sqref="E15">
    <cfRule type="expression" dxfId="0" priority="1">
      <formula>$E$7&lt;=2</formula>
    </cfRule>
  </conditionalFormatting>
  <dataValidations count="1">
    <dataValidation imeMode="off" allowBlank="1" showInputMessage="1" showErrorMessage="1" sqref="E19" xr:uid="{1BDCB711-A909-4537-AFD2-D2D5E2AAD6F0}"/>
  </dataValidations>
  <pageMargins left="0.59055118110236227" right="0.59055118110236227" top="0.78740157480314965" bottom="0.78740157480314965" header="0.39370078740157483" footer="0.39370078740157483"/>
  <pageSetup paperSize="9" scale="66" orientation="portrait" r:id="rId1"/>
  <ignoredErrors>
    <ignoredError sqref="N57" evalError="1"/>
  </ignoredError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77507C2A-12F2-4871-8A32-67715AFC11C9}">
          <x14:formula1>
            <xm:f>リスト!$B$3:$B$6</xm:f>
          </x14:formula1>
          <xm:sqref>E7</xm:sqref>
        </x14:dataValidation>
        <x14:dataValidation type="list" allowBlank="1" showInputMessage="1" showErrorMessage="1" xr:uid="{973230FE-0957-4953-9728-83EE846E3BB8}">
          <x14:formula1>
            <xm:f>リスト!$D$3:$D$11</xm:f>
          </x14:formula1>
          <xm:sqref>E11</xm:sqref>
        </x14:dataValidation>
        <x14:dataValidation type="list" allowBlank="1" showInputMessage="1" showErrorMessage="1" xr:uid="{34C8007B-AC5E-4917-85CD-45DD6E5BDF2E}">
          <x14:formula1>
            <xm:f>リスト!$F$3:$F$5</xm:f>
          </x14:formula1>
          <xm:sqref>E15</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F7AA9B-C91D-41C0-B934-DD0096E79B9F}">
  <sheetPr>
    <tabColor rgb="FF00FF00"/>
  </sheetPr>
  <dimension ref="B1:H27"/>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130"/>
      <c r="C2" s="139" t="s">
        <v>73</v>
      </c>
      <c r="D2" s="131"/>
      <c r="E2" s="131"/>
      <c r="F2" s="131"/>
      <c r="G2" s="131"/>
      <c r="H2" s="132"/>
    </row>
    <row r="3" spans="2:8" ht="15" customHeight="1">
      <c r="B3" s="133"/>
      <c r="C3" s="134"/>
      <c r="D3" s="134"/>
      <c r="E3" s="134"/>
      <c r="F3" s="134"/>
      <c r="G3" s="134"/>
      <c r="H3" s="135"/>
    </row>
    <row r="4" spans="2:8" ht="30" customHeight="1">
      <c r="B4" s="133"/>
      <c r="C4" s="356" t="s">
        <v>16</v>
      </c>
      <c r="D4" s="357"/>
      <c r="E4" s="358"/>
      <c r="F4" s="117" t="s">
        <v>62</v>
      </c>
      <c r="G4" s="117" t="s">
        <v>45</v>
      </c>
      <c r="H4" s="135"/>
    </row>
    <row r="5" spans="2:8" ht="30" customHeight="1">
      <c r="B5" s="133"/>
      <c r="C5" s="359" t="s">
        <v>17</v>
      </c>
      <c r="D5" s="359"/>
      <c r="E5" s="140">
        <f>料金算定!E11</f>
        <v>0</v>
      </c>
      <c r="F5" s="64">
        <f>IF(E5=C12,D12,IF(E5=C13,D13,IF(E5=C14,D14,IF(E5=C15,D15,IF(E5=C16,D16,IF(E5=C17,D17,IF(E5=C18,D18,IF(E5=C19,D19,0))))))))</f>
        <v>0</v>
      </c>
      <c r="G5" s="360">
        <f>F5+ROUNDDOWN((F7*E7),0)</f>
        <v>0</v>
      </c>
      <c r="H5" s="135"/>
    </row>
    <row r="6" spans="2:8" ht="30" customHeight="1">
      <c r="B6" s="133"/>
      <c r="C6" s="363" t="s">
        <v>18</v>
      </c>
      <c r="D6" s="359"/>
      <c r="E6" s="141">
        <f>料金算定!E19</f>
        <v>0</v>
      </c>
      <c r="F6" s="58"/>
      <c r="G6" s="361"/>
      <c r="H6" s="135"/>
    </row>
    <row r="7" spans="2:8" ht="30" customHeight="1">
      <c r="B7" s="133"/>
      <c r="C7" s="59"/>
      <c r="D7" s="117" t="s">
        <v>19</v>
      </c>
      <c r="E7" s="63">
        <f>E6</f>
        <v>0</v>
      </c>
      <c r="F7" s="64">
        <f>IF(501&lt;=E7,D27,IF(101&lt;=E7,D26,IF(51&lt;=E7,D25,IF(31&lt;=E7,D24,IF(21&lt;=E7,D23,IF(11&lt;=E7,D22,IF(1&lt;=E7,D21,0)))))))</f>
        <v>0</v>
      </c>
      <c r="G7" s="362"/>
      <c r="H7" s="135"/>
    </row>
    <row r="8" spans="2:8" ht="15" customHeight="1" thickBot="1">
      <c r="B8" s="136"/>
      <c r="C8" s="137"/>
      <c r="D8" s="137"/>
      <c r="E8" s="137"/>
      <c r="F8" s="137"/>
      <c r="G8" s="137"/>
      <c r="H8" s="138"/>
    </row>
    <row r="9" spans="2:8" ht="16.5" thickTop="1"/>
    <row r="11" spans="2:8">
      <c r="D11" s="142" t="s">
        <v>74</v>
      </c>
      <c r="E11" s="67"/>
    </row>
    <row r="12" spans="2:8">
      <c r="C12" s="45">
        <v>13</v>
      </c>
      <c r="D12" s="65">
        <v>1056</v>
      </c>
      <c r="E12" s="129"/>
    </row>
    <row r="13" spans="2:8">
      <c r="C13" s="45">
        <v>20</v>
      </c>
      <c r="D13" s="65">
        <v>2122</v>
      </c>
      <c r="E13" s="129"/>
    </row>
    <row r="14" spans="2:8">
      <c r="C14" s="45">
        <v>25</v>
      </c>
      <c r="D14" s="65">
        <v>3424</v>
      </c>
      <c r="E14" s="129"/>
    </row>
    <row r="15" spans="2:8">
      <c r="C15" s="45">
        <v>30</v>
      </c>
      <c r="D15" s="65">
        <v>4970</v>
      </c>
      <c r="E15" s="129"/>
    </row>
    <row r="16" spans="2:8">
      <c r="C16" s="45">
        <v>40</v>
      </c>
      <c r="D16" s="65">
        <v>8874</v>
      </c>
      <c r="E16" s="129"/>
    </row>
    <row r="17" spans="3:5">
      <c r="C17" s="45">
        <v>50</v>
      </c>
      <c r="D17" s="65">
        <v>13493</v>
      </c>
      <c r="E17" s="129"/>
    </row>
    <row r="18" spans="3:5">
      <c r="C18" s="45">
        <v>75</v>
      </c>
      <c r="D18" s="65">
        <v>30784</v>
      </c>
      <c r="E18" s="129"/>
    </row>
    <row r="19" spans="3:5">
      <c r="C19" s="45">
        <v>100</v>
      </c>
      <c r="D19" s="65">
        <v>47508</v>
      </c>
      <c r="E19" s="129"/>
    </row>
    <row r="21" spans="3:5">
      <c r="C21" s="46" t="s">
        <v>20</v>
      </c>
      <c r="D21" s="65">
        <v>65</v>
      </c>
      <c r="E21" s="47"/>
    </row>
    <row r="22" spans="3:5">
      <c r="C22" s="46" t="s">
        <v>21</v>
      </c>
      <c r="D22" s="65">
        <v>82</v>
      </c>
      <c r="E22" s="47"/>
    </row>
    <row r="23" spans="3:5">
      <c r="C23" s="46" t="s">
        <v>22</v>
      </c>
      <c r="D23" s="65">
        <v>118</v>
      </c>
      <c r="E23" s="47"/>
    </row>
    <row r="24" spans="3:5">
      <c r="C24" s="46" t="s">
        <v>23</v>
      </c>
      <c r="D24" s="65">
        <v>154</v>
      </c>
      <c r="E24" s="47"/>
    </row>
    <row r="25" spans="3:5">
      <c r="C25" s="46" t="s">
        <v>24</v>
      </c>
      <c r="D25" s="65">
        <v>184</v>
      </c>
      <c r="E25" s="47"/>
    </row>
    <row r="26" spans="3:5">
      <c r="C26" s="46" t="s">
        <v>25</v>
      </c>
      <c r="D26" s="65">
        <v>224</v>
      </c>
      <c r="E26" s="47"/>
    </row>
    <row r="27" spans="3:5">
      <c r="C27" s="46" t="s">
        <v>26</v>
      </c>
      <c r="D27" s="65">
        <v>261</v>
      </c>
      <c r="E27" s="47"/>
    </row>
  </sheetData>
  <mergeCells count="4">
    <mergeCell ref="C4:E4"/>
    <mergeCell ref="C5:D5"/>
    <mergeCell ref="G5:G7"/>
    <mergeCell ref="C6:D6"/>
  </mergeCells>
  <phoneticPr fontId="1"/>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6CA1DDA8-E3DD-4073-A3DB-D6F592865074}">
      <formula1>$C$12:$C$19</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DEAF-833E-4EC5-9B67-C02C969E3C09}">
  <sheetPr>
    <tabColor rgb="FF00FFFF"/>
  </sheetPr>
  <dimension ref="B1:H27"/>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48"/>
      <c r="C2" s="60" t="s">
        <v>68</v>
      </c>
      <c r="D2" s="49"/>
      <c r="E2" s="49"/>
      <c r="F2" s="49"/>
      <c r="G2" s="49"/>
      <c r="H2" s="50"/>
    </row>
    <row r="3" spans="2:8" ht="15" customHeight="1">
      <c r="B3" s="51"/>
      <c r="C3" s="52"/>
      <c r="D3" s="52"/>
      <c r="E3" s="52"/>
      <c r="F3" s="52"/>
      <c r="G3" s="52"/>
      <c r="H3" s="53"/>
    </row>
    <row r="4" spans="2:8" ht="30" customHeight="1">
      <c r="B4" s="51"/>
      <c r="C4" s="356" t="s">
        <v>16</v>
      </c>
      <c r="D4" s="357"/>
      <c r="E4" s="358"/>
      <c r="F4" s="117" t="s">
        <v>62</v>
      </c>
      <c r="G4" s="117" t="s">
        <v>45</v>
      </c>
      <c r="H4" s="53"/>
    </row>
    <row r="5" spans="2:8" ht="30" customHeight="1">
      <c r="B5" s="51"/>
      <c r="C5" s="359" t="s">
        <v>17</v>
      </c>
      <c r="D5" s="359"/>
      <c r="E5" s="61">
        <f>料金算定!E11</f>
        <v>0</v>
      </c>
      <c r="F5" s="64">
        <f>IF(E5=C12,D12,IF(E5=C13,D13,IF(E5=C14,D14,IF(E5=C15,D15,IF(E5=C16,D16,IF(E5=C17,D17,IF(E5=C18,D18,IF(E5=C19,D19,0))))))))</f>
        <v>0</v>
      </c>
      <c r="G5" s="360">
        <f>F5+ROUNDDOWN((F7*E7),0)</f>
        <v>0</v>
      </c>
      <c r="H5" s="53"/>
    </row>
    <row r="6" spans="2:8" ht="30" customHeight="1">
      <c r="B6" s="51"/>
      <c r="C6" s="363" t="s">
        <v>18</v>
      </c>
      <c r="D6" s="359"/>
      <c r="E6" s="62">
        <f>料金算定!E19</f>
        <v>0</v>
      </c>
      <c r="F6" s="58"/>
      <c r="G6" s="361"/>
      <c r="H6" s="53"/>
    </row>
    <row r="7" spans="2:8" ht="30" customHeight="1">
      <c r="B7" s="51"/>
      <c r="C7" s="59"/>
      <c r="D7" s="117" t="s">
        <v>19</v>
      </c>
      <c r="E7" s="63">
        <f>E6</f>
        <v>0</v>
      </c>
      <c r="F7" s="64">
        <f>IF(501&lt;=E7,D27,IF(101&lt;=E7,D26,IF(51&lt;=E7,D25,IF(31&lt;=E7,D24,IF(21&lt;=E7,D23,IF(11&lt;=E7,D22,IF(1&lt;=E7,D21,0)))))))</f>
        <v>0</v>
      </c>
      <c r="G7" s="362"/>
      <c r="H7" s="53"/>
    </row>
    <row r="8" spans="2:8" ht="15" customHeight="1" thickBot="1">
      <c r="B8" s="54"/>
      <c r="C8" s="55"/>
      <c r="D8" s="55"/>
      <c r="E8" s="55"/>
      <c r="F8" s="55"/>
      <c r="G8" s="55"/>
      <c r="H8" s="56"/>
    </row>
    <row r="9" spans="2:8" ht="16.5" thickTop="1"/>
    <row r="11" spans="2:8">
      <c r="D11" s="66">
        <v>1.1399999999999999</v>
      </c>
      <c r="E11" s="67" t="s">
        <v>54</v>
      </c>
    </row>
    <row r="12" spans="2:8">
      <c r="C12" s="45">
        <v>13</v>
      </c>
      <c r="D12" s="65">
        <f>ROUNDDOWN(E12*$D$11,0)</f>
        <v>1003</v>
      </c>
      <c r="E12" s="129">
        <v>880</v>
      </c>
    </row>
    <row r="13" spans="2:8">
      <c r="C13" s="45">
        <v>20</v>
      </c>
      <c r="D13" s="65">
        <f t="shared" ref="D13:D19" si="0">ROUNDDOWN(E13*$D$11,0)</f>
        <v>2268</v>
      </c>
      <c r="E13" s="129">
        <v>1990</v>
      </c>
    </row>
    <row r="14" spans="2:8">
      <c r="C14" s="45">
        <v>25</v>
      </c>
      <c r="D14" s="65">
        <f t="shared" si="0"/>
        <v>3659</v>
      </c>
      <c r="E14" s="129">
        <v>3210</v>
      </c>
    </row>
    <row r="15" spans="2:8">
      <c r="C15" s="45">
        <v>30</v>
      </c>
      <c r="D15" s="65">
        <f t="shared" si="0"/>
        <v>5312</v>
      </c>
      <c r="E15" s="129">
        <v>4660</v>
      </c>
    </row>
    <row r="16" spans="2:8">
      <c r="C16" s="45">
        <v>40</v>
      </c>
      <c r="D16" s="65">
        <f t="shared" si="0"/>
        <v>9484</v>
      </c>
      <c r="E16" s="129">
        <v>8320</v>
      </c>
    </row>
    <row r="17" spans="3:5">
      <c r="C17" s="45">
        <v>50</v>
      </c>
      <c r="D17" s="65">
        <f t="shared" si="0"/>
        <v>14421</v>
      </c>
      <c r="E17" s="129">
        <v>12650</v>
      </c>
    </row>
    <row r="18" spans="3:5">
      <c r="C18" s="45">
        <v>75</v>
      </c>
      <c r="D18" s="65">
        <f t="shared" si="0"/>
        <v>32900</v>
      </c>
      <c r="E18" s="129">
        <v>28860</v>
      </c>
    </row>
    <row r="19" spans="3:5">
      <c r="C19" s="45">
        <v>100</v>
      </c>
      <c r="D19" s="65">
        <f t="shared" si="0"/>
        <v>50616</v>
      </c>
      <c r="E19" s="129">
        <v>44400</v>
      </c>
    </row>
    <row r="21" spans="3:5">
      <c r="C21" s="46" t="s">
        <v>20</v>
      </c>
      <c r="D21" s="65">
        <f>ROUNDDOWN(E21*$D$11,0)</f>
        <v>69</v>
      </c>
      <c r="E21" s="47">
        <v>61</v>
      </c>
    </row>
    <row r="22" spans="3:5">
      <c r="C22" s="46" t="s">
        <v>21</v>
      </c>
      <c r="D22" s="65">
        <f t="shared" ref="D22:D27" si="1">ROUNDDOWN(E22*$D$11,0)</f>
        <v>87</v>
      </c>
      <c r="E22" s="47">
        <v>77</v>
      </c>
    </row>
    <row r="23" spans="3:5">
      <c r="C23" s="46" t="s">
        <v>22</v>
      </c>
      <c r="D23" s="65">
        <f t="shared" si="1"/>
        <v>126</v>
      </c>
      <c r="E23" s="47">
        <v>111</v>
      </c>
    </row>
    <row r="24" spans="3:5">
      <c r="C24" s="46" t="s">
        <v>23</v>
      </c>
      <c r="D24" s="65">
        <f t="shared" si="1"/>
        <v>164</v>
      </c>
      <c r="E24" s="47">
        <v>144</v>
      </c>
    </row>
    <row r="25" spans="3:5">
      <c r="C25" s="46" t="s">
        <v>24</v>
      </c>
      <c r="D25" s="65">
        <f t="shared" si="1"/>
        <v>196</v>
      </c>
      <c r="E25" s="47">
        <v>172</v>
      </c>
    </row>
    <row r="26" spans="3:5">
      <c r="C26" s="46" t="s">
        <v>25</v>
      </c>
      <c r="D26" s="65">
        <f t="shared" si="1"/>
        <v>239</v>
      </c>
      <c r="E26" s="47">
        <v>210</v>
      </c>
    </row>
    <row r="27" spans="3:5">
      <c r="C27" s="46" t="s">
        <v>26</v>
      </c>
      <c r="D27" s="65">
        <f t="shared" si="1"/>
        <v>278</v>
      </c>
      <c r="E27" s="47">
        <v>244</v>
      </c>
    </row>
  </sheetData>
  <mergeCells count="4">
    <mergeCell ref="C4:E4"/>
    <mergeCell ref="C5:D5"/>
    <mergeCell ref="G5:G7"/>
    <mergeCell ref="C6:D6"/>
  </mergeCells>
  <phoneticPr fontId="1"/>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7988AE80-4F93-4B9D-8628-37A5E3A53FAD}">
      <formula1>$C$12:$C$19</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15AE4E-98C0-4E08-9710-17414E8DAFB5}">
  <sheetPr>
    <tabColor rgb="FF00FFFF"/>
  </sheetPr>
  <dimension ref="B1:H26"/>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48"/>
      <c r="C2" s="60" t="s">
        <v>71</v>
      </c>
      <c r="D2" s="49"/>
      <c r="E2" s="49"/>
      <c r="F2" s="49"/>
      <c r="G2" s="49"/>
      <c r="H2" s="50"/>
    </row>
    <row r="3" spans="2:8" ht="15" customHeight="1">
      <c r="B3" s="51"/>
      <c r="C3" s="52"/>
      <c r="D3" s="52"/>
      <c r="E3" s="52"/>
      <c r="F3" s="52"/>
      <c r="G3" s="52"/>
      <c r="H3" s="53"/>
    </row>
    <row r="4" spans="2:8" ht="30" customHeight="1">
      <c r="B4" s="51"/>
      <c r="C4" s="356" t="s">
        <v>16</v>
      </c>
      <c r="D4" s="357"/>
      <c r="E4" s="358"/>
      <c r="F4" s="57" t="s">
        <v>44</v>
      </c>
      <c r="G4" s="57" t="s">
        <v>45</v>
      </c>
      <c r="H4" s="53"/>
    </row>
    <row r="5" spans="2:8" ht="30" customHeight="1">
      <c r="B5" s="51"/>
      <c r="C5" s="359" t="s">
        <v>17</v>
      </c>
      <c r="D5" s="359"/>
      <c r="E5" s="61">
        <f>料金算定!E11</f>
        <v>0</v>
      </c>
      <c r="F5" s="64">
        <f>IF(E5=C12,D12,IF(E5=C13,D13,IF(E5=C14,D14,IF(E5=C15,D15,IF(E5=C16,D16,IF(E5=C17,D17,IF(E5=C18,D18,IF(E5=C19,D19,0))))))))</f>
        <v>0</v>
      </c>
      <c r="G5" s="360">
        <f>F5+ROUNDDOWN((F7*E7),0)</f>
        <v>0</v>
      </c>
      <c r="H5" s="53"/>
    </row>
    <row r="6" spans="2:8" ht="30" customHeight="1">
      <c r="B6" s="51"/>
      <c r="C6" s="363" t="s">
        <v>18</v>
      </c>
      <c r="D6" s="359"/>
      <c r="E6" s="62">
        <f>料金算定!E19</f>
        <v>0</v>
      </c>
      <c r="F6" s="58"/>
      <c r="G6" s="361"/>
      <c r="H6" s="53"/>
    </row>
    <row r="7" spans="2:8" ht="30" customHeight="1">
      <c r="B7" s="51"/>
      <c r="C7" s="59"/>
      <c r="D7" s="57" t="s">
        <v>19</v>
      </c>
      <c r="E7" s="63">
        <f>E6</f>
        <v>0</v>
      </c>
      <c r="F7" s="64">
        <f>IF(31&lt;=E7,D24,IF(21&lt;=E7,D23,IF(11&lt;=E7,D22,IF(1&lt;=E7,D21,0))))</f>
        <v>0</v>
      </c>
      <c r="G7" s="362"/>
      <c r="H7" s="53"/>
    </row>
    <row r="8" spans="2:8" ht="15" customHeight="1" thickBot="1">
      <c r="B8" s="54"/>
      <c r="C8" s="55"/>
      <c r="D8" s="55"/>
      <c r="E8" s="55"/>
      <c r="F8" s="55"/>
      <c r="G8" s="55"/>
      <c r="H8" s="56"/>
    </row>
    <row r="9" spans="2:8" ht="16.5" thickTop="1"/>
    <row r="11" spans="2:8">
      <c r="D11" s="66">
        <v>1.1399999999999999</v>
      </c>
      <c r="E11" s="67" t="s">
        <v>54</v>
      </c>
    </row>
    <row r="12" spans="2:8">
      <c r="C12" s="45">
        <v>13</v>
      </c>
      <c r="D12" s="65">
        <f>ROUNDDOWN(E12*$D$11,0)</f>
        <v>1003</v>
      </c>
      <c r="E12" s="43">
        <v>880</v>
      </c>
    </row>
    <row r="13" spans="2:8">
      <c r="C13" s="45">
        <v>20</v>
      </c>
      <c r="D13" s="65">
        <f t="shared" ref="D13:D19" si="0">ROUNDDOWN(E13*$D$11,0)</f>
        <v>2268</v>
      </c>
      <c r="E13" s="43">
        <v>1990</v>
      </c>
    </row>
    <row r="14" spans="2:8">
      <c r="C14" s="45">
        <v>25</v>
      </c>
      <c r="D14" s="65">
        <f t="shared" si="0"/>
        <v>3659</v>
      </c>
      <c r="E14" s="43">
        <v>3210</v>
      </c>
    </row>
    <row r="15" spans="2:8">
      <c r="C15" s="45">
        <v>30</v>
      </c>
      <c r="D15" s="65">
        <f t="shared" si="0"/>
        <v>5312</v>
      </c>
      <c r="E15" s="43">
        <v>4660</v>
      </c>
    </row>
    <row r="16" spans="2:8">
      <c r="C16" s="45">
        <v>40</v>
      </c>
      <c r="D16" s="65">
        <f t="shared" si="0"/>
        <v>9484</v>
      </c>
      <c r="E16" s="43">
        <v>8320</v>
      </c>
    </row>
    <row r="17" spans="3:5">
      <c r="C17" s="45">
        <v>50</v>
      </c>
      <c r="D17" s="65">
        <f t="shared" si="0"/>
        <v>14421</v>
      </c>
      <c r="E17" s="43">
        <v>12650</v>
      </c>
    </row>
    <row r="18" spans="3:5">
      <c r="C18" s="45">
        <v>75</v>
      </c>
      <c r="D18" s="65">
        <f t="shared" si="0"/>
        <v>32900</v>
      </c>
      <c r="E18" s="43">
        <v>28860</v>
      </c>
    </row>
    <row r="19" spans="3:5">
      <c r="C19" s="45">
        <v>100</v>
      </c>
      <c r="D19" s="65">
        <f t="shared" si="0"/>
        <v>50616</v>
      </c>
      <c r="E19" s="43">
        <v>44400</v>
      </c>
    </row>
    <row r="21" spans="3:5">
      <c r="C21" s="46" t="s">
        <v>20</v>
      </c>
      <c r="D21" s="65">
        <f t="shared" ref="D21:D24" si="1">ROUNDDOWN(E21*$D$11,0)</f>
        <v>61</v>
      </c>
      <c r="E21" s="47">
        <v>54</v>
      </c>
    </row>
    <row r="22" spans="3:5">
      <c r="C22" s="46" t="s">
        <v>21</v>
      </c>
      <c r="D22" s="65">
        <f t="shared" si="1"/>
        <v>80</v>
      </c>
      <c r="E22" s="47">
        <v>71</v>
      </c>
    </row>
    <row r="23" spans="3:5">
      <c r="C23" s="46" t="s">
        <v>22</v>
      </c>
      <c r="D23" s="65">
        <f t="shared" si="1"/>
        <v>109</v>
      </c>
      <c r="E23" s="47">
        <v>96</v>
      </c>
    </row>
    <row r="24" spans="3:5">
      <c r="C24" s="46" t="s">
        <v>27</v>
      </c>
      <c r="D24" s="65">
        <f t="shared" si="1"/>
        <v>131</v>
      </c>
      <c r="E24" s="47">
        <v>115</v>
      </c>
    </row>
    <row r="25" spans="3:5">
      <c r="C25" s="46"/>
      <c r="D25" s="65"/>
      <c r="E25" s="47"/>
    </row>
    <row r="26" spans="3:5">
      <c r="C26" s="46"/>
      <c r="D26" s="65"/>
      <c r="E26" s="47"/>
    </row>
  </sheetData>
  <mergeCells count="4">
    <mergeCell ref="C4:E4"/>
    <mergeCell ref="C5:D5"/>
    <mergeCell ref="G5:G7"/>
    <mergeCell ref="C6:D6"/>
  </mergeCells>
  <phoneticPr fontId="1"/>
  <dataValidations count="1">
    <dataValidation type="list" allowBlank="1" showInputMessage="1" showErrorMessage="1" sqref="WVM982990 WLQ982990 WBU982990 VRY982990 VIC982990 UYG982990 UOK982990 UEO982990 TUS982990 TKW982990 TBA982990 SRE982990 SHI982990 RXM982990 RNQ982990 RDU982990 QTY982990 QKC982990 QAG982990 PQK982990 PGO982990 OWS982990 OMW982990 ODA982990 NTE982990 NJI982990 MZM982990 MPQ982990 MFU982990 LVY982990 LMC982990 LCG982990 KSK982990 KIO982990 JYS982990 JOW982990 JFA982990 IVE982990 ILI982990 IBM982990 HRQ982990 HHU982990 GXY982990 GOC982990 GEG982990 FUK982990 FKO982990 FAS982990 EQW982990 EHA982990 DXE982990 DNI982990 DDM982990 CTQ982990 CJU982990 BZY982990 BQC982990 BGG982990 AWK982990 AMO982990 ACS982990 SW982990 JA982990 E982990 WVM917454 WLQ917454 WBU917454 VRY917454 VIC917454 UYG917454 UOK917454 UEO917454 TUS917454 TKW917454 TBA917454 SRE917454 SHI917454 RXM917454 RNQ917454 RDU917454 QTY917454 QKC917454 QAG917454 PQK917454 PGO917454 OWS917454 OMW917454 ODA917454 NTE917454 NJI917454 MZM917454 MPQ917454 MFU917454 LVY917454 LMC917454 LCG917454 KSK917454 KIO917454 JYS917454 JOW917454 JFA917454 IVE917454 ILI917454 IBM917454 HRQ917454 HHU917454 GXY917454 GOC917454 GEG917454 FUK917454 FKO917454 FAS917454 EQW917454 EHA917454 DXE917454 DNI917454 DDM917454 CTQ917454 CJU917454 BZY917454 BQC917454 BGG917454 AWK917454 AMO917454 ACS917454 SW917454 JA917454 E917454 WVM851918 WLQ851918 WBU851918 VRY851918 VIC851918 UYG851918 UOK851918 UEO851918 TUS851918 TKW851918 TBA851918 SRE851918 SHI851918 RXM851918 RNQ851918 RDU851918 QTY851918 QKC851918 QAG851918 PQK851918 PGO851918 OWS851918 OMW851918 ODA851918 NTE851918 NJI851918 MZM851918 MPQ851918 MFU851918 LVY851918 LMC851918 LCG851918 KSK851918 KIO851918 JYS851918 JOW851918 JFA851918 IVE851918 ILI851918 IBM851918 HRQ851918 HHU851918 GXY851918 GOC851918 GEG851918 FUK851918 FKO851918 FAS851918 EQW851918 EHA851918 DXE851918 DNI851918 DDM851918 CTQ851918 CJU851918 BZY851918 BQC851918 BGG851918 AWK851918 AMO851918 ACS851918 SW851918 JA851918 E851918 WVM786382 WLQ786382 WBU786382 VRY786382 VIC786382 UYG786382 UOK786382 UEO786382 TUS786382 TKW786382 TBA786382 SRE786382 SHI786382 RXM786382 RNQ786382 RDU786382 QTY786382 QKC786382 QAG786382 PQK786382 PGO786382 OWS786382 OMW786382 ODA786382 NTE786382 NJI786382 MZM786382 MPQ786382 MFU786382 LVY786382 LMC786382 LCG786382 KSK786382 KIO786382 JYS786382 JOW786382 JFA786382 IVE786382 ILI786382 IBM786382 HRQ786382 HHU786382 GXY786382 GOC786382 GEG786382 FUK786382 FKO786382 FAS786382 EQW786382 EHA786382 DXE786382 DNI786382 DDM786382 CTQ786382 CJU786382 BZY786382 BQC786382 BGG786382 AWK786382 AMO786382 ACS786382 SW786382 JA786382 E786382 WVM720846 WLQ720846 WBU720846 VRY720846 VIC720846 UYG720846 UOK720846 UEO720846 TUS720846 TKW720846 TBA720846 SRE720846 SHI720846 RXM720846 RNQ720846 RDU720846 QTY720846 QKC720846 QAG720846 PQK720846 PGO720846 OWS720846 OMW720846 ODA720846 NTE720846 NJI720846 MZM720846 MPQ720846 MFU720846 LVY720846 LMC720846 LCG720846 KSK720846 KIO720846 JYS720846 JOW720846 JFA720846 IVE720846 ILI720846 IBM720846 HRQ720846 HHU720846 GXY720846 GOC720846 GEG720846 FUK720846 FKO720846 FAS720846 EQW720846 EHA720846 DXE720846 DNI720846 DDM720846 CTQ720846 CJU720846 BZY720846 BQC720846 BGG720846 AWK720846 AMO720846 ACS720846 SW720846 JA720846 E720846 WVM655310 WLQ655310 WBU655310 VRY655310 VIC655310 UYG655310 UOK655310 UEO655310 TUS655310 TKW655310 TBA655310 SRE655310 SHI655310 RXM655310 RNQ655310 RDU655310 QTY655310 QKC655310 QAG655310 PQK655310 PGO655310 OWS655310 OMW655310 ODA655310 NTE655310 NJI655310 MZM655310 MPQ655310 MFU655310 LVY655310 LMC655310 LCG655310 KSK655310 KIO655310 JYS655310 JOW655310 JFA655310 IVE655310 ILI655310 IBM655310 HRQ655310 HHU655310 GXY655310 GOC655310 GEG655310 FUK655310 FKO655310 FAS655310 EQW655310 EHA655310 DXE655310 DNI655310 DDM655310 CTQ655310 CJU655310 BZY655310 BQC655310 BGG655310 AWK655310 AMO655310 ACS655310 SW655310 JA655310 E655310 WVM589774 WLQ589774 WBU589774 VRY589774 VIC589774 UYG589774 UOK589774 UEO589774 TUS589774 TKW589774 TBA589774 SRE589774 SHI589774 RXM589774 RNQ589774 RDU589774 QTY589774 QKC589774 QAG589774 PQK589774 PGO589774 OWS589774 OMW589774 ODA589774 NTE589774 NJI589774 MZM589774 MPQ589774 MFU589774 LVY589774 LMC589774 LCG589774 KSK589774 KIO589774 JYS589774 JOW589774 JFA589774 IVE589774 ILI589774 IBM589774 HRQ589774 HHU589774 GXY589774 GOC589774 GEG589774 FUK589774 FKO589774 FAS589774 EQW589774 EHA589774 DXE589774 DNI589774 DDM589774 CTQ589774 CJU589774 BZY589774 BQC589774 BGG589774 AWK589774 AMO589774 ACS589774 SW589774 JA589774 E589774 WVM524238 WLQ524238 WBU524238 VRY524238 VIC524238 UYG524238 UOK524238 UEO524238 TUS524238 TKW524238 TBA524238 SRE524238 SHI524238 RXM524238 RNQ524238 RDU524238 QTY524238 QKC524238 QAG524238 PQK524238 PGO524238 OWS524238 OMW524238 ODA524238 NTE524238 NJI524238 MZM524238 MPQ524238 MFU524238 LVY524238 LMC524238 LCG524238 KSK524238 KIO524238 JYS524238 JOW524238 JFA524238 IVE524238 ILI524238 IBM524238 HRQ524238 HHU524238 GXY524238 GOC524238 GEG524238 FUK524238 FKO524238 FAS524238 EQW524238 EHA524238 DXE524238 DNI524238 DDM524238 CTQ524238 CJU524238 BZY524238 BQC524238 BGG524238 AWK524238 AMO524238 ACS524238 SW524238 JA524238 E524238 WVM458702 WLQ458702 WBU458702 VRY458702 VIC458702 UYG458702 UOK458702 UEO458702 TUS458702 TKW458702 TBA458702 SRE458702 SHI458702 RXM458702 RNQ458702 RDU458702 QTY458702 QKC458702 QAG458702 PQK458702 PGO458702 OWS458702 OMW458702 ODA458702 NTE458702 NJI458702 MZM458702 MPQ458702 MFU458702 LVY458702 LMC458702 LCG458702 KSK458702 KIO458702 JYS458702 JOW458702 JFA458702 IVE458702 ILI458702 IBM458702 HRQ458702 HHU458702 GXY458702 GOC458702 GEG458702 FUK458702 FKO458702 FAS458702 EQW458702 EHA458702 DXE458702 DNI458702 DDM458702 CTQ458702 CJU458702 BZY458702 BQC458702 BGG458702 AWK458702 AMO458702 ACS458702 SW458702 JA458702 E458702 WVM393166 WLQ393166 WBU393166 VRY393166 VIC393166 UYG393166 UOK393166 UEO393166 TUS393166 TKW393166 TBA393166 SRE393166 SHI393166 RXM393166 RNQ393166 RDU393166 QTY393166 QKC393166 QAG393166 PQK393166 PGO393166 OWS393166 OMW393166 ODA393166 NTE393166 NJI393166 MZM393166 MPQ393166 MFU393166 LVY393166 LMC393166 LCG393166 KSK393166 KIO393166 JYS393166 JOW393166 JFA393166 IVE393166 ILI393166 IBM393166 HRQ393166 HHU393166 GXY393166 GOC393166 GEG393166 FUK393166 FKO393166 FAS393166 EQW393166 EHA393166 DXE393166 DNI393166 DDM393166 CTQ393166 CJU393166 BZY393166 BQC393166 BGG393166 AWK393166 AMO393166 ACS393166 SW393166 JA393166 E393166 WVM327630 WLQ327630 WBU327630 VRY327630 VIC327630 UYG327630 UOK327630 UEO327630 TUS327630 TKW327630 TBA327630 SRE327630 SHI327630 RXM327630 RNQ327630 RDU327630 QTY327630 QKC327630 QAG327630 PQK327630 PGO327630 OWS327630 OMW327630 ODA327630 NTE327630 NJI327630 MZM327630 MPQ327630 MFU327630 LVY327630 LMC327630 LCG327630 KSK327630 KIO327630 JYS327630 JOW327630 JFA327630 IVE327630 ILI327630 IBM327630 HRQ327630 HHU327630 GXY327630 GOC327630 GEG327630 FUK327630 FKO327630 FAS327630 EQW327630 EHA327630 DXE327630 DNI327630 DDM327630 CTQ327630 CJU327630 BZY327630 BQC327630 BGG327630 AWK327630 AMO327630 ACS327630 SW327630 JA327630 E327630 WVM262094 WLQ262094 WBU262094 VRY262094 VIC262094 UYG262094 UOK262094 UEO262094 TUS262094 TKW262094 TBA262094 SRE262094 SHI262094 RXM262094 RNQ262094 RDU262094 QTY262094 QKC262094 QAG262094 PQK262094 PGO262094 OWS262094 OMW262094 ODA262094 NTE262094 NJI262094 MZM262094 MPQ262094 MFU262094 LVY262094 LMC262094 LCG262094 KSK262094 KIO262094 JYS262094 JOW262094 JFA262094 IVE262094 ILI262094 IBM262094 HRQ262094 HHU262094 GXY262094 GOC262094 GEG262094 FUK262094 FKO262094 FAS262094 EQW262094 EHA262094 DXE262094 DNI262094 DDM262094 CTQ262094 CJU262094 BZY262094 BQC262094 BGG262094 AWK262094 AMO262094 ACS262094 SW262094 JA262094 E262094 WVM196558 WLQ196558 WBU196558 VRY196558 VIC196558 UYG196558 UOK196558 UEO196558 TUS196558 TKW196558 TBA196558 SRE196558 SHI196558 RXM196558 RNQ196558 RDU196558 QTY196558 QKC196558 QAG196558 PQK196558 PGO196558 OWS196558 OMW196558 ODA196558 NTE196558 NJI196558 MZM196558 MPQ196558 MFU196558 LVY196558 LMC196558 LCG196558 KSK196558 KIO196558 JYS196558 JOW196558 JFA196558 IVE196558 ILI196558 IBM196558 HRQ196558 HHU196558 GXY196558 GOC196558 GEG196558 FUK196558 FKO196558 FAS196558 EQW196558 EHA196558 DXE196558 DNI196558 DDM196558 CTQ196558 CJU196558 BZY196558 BQC196558 BGG196558 AWK196558 AMO196558 ACS196558 SW196558 JA196558 E196558 WVM131022 WLQ131022 WBU131022 VRY131022 VIC131022 UYG131022 UOK131022 UEO131022 TUS131022 TKW131022 TBA131022 SRE131022 SHI131022 RXM131022 RNQ131022 RDU131022 QTY131022 QKC131022 QAG131022 PQK131022 PGO131022 OWS131022 OMW131022 ODA131022 NTE131022 NJI131022 MZM131022 MPQ131022 MFU131022 LVY131022 LMC131022 LCG131022 KSK131022 KIO131022 JYS131022 JOW131022 JFA131022 IVE131022 ILI131022 IBM131022 HRQ131022 HHU131022 GXY131022 GOC131022 GEG131022 FUK131022 FKO131022 FAS131022 EQW131022 EHA131022 DXE131022 DNI131022 DDM131022 CTQ131022 CJU131022 BZY131022 BQC131022 BGG131022 AWK131022 AMO131022 ACS131022 SW131022 JA131022 E131022 WVM65486 WLQ65486 WBU65486 VRY65486 VIC65486 UYG65486 UOK65486 UEO65486 TUS65486 TKW65486 TBA65486 SRE65486 SHI65486 RXM65486 RNQ65486 RDU65486 QTY65486 QKC65486 QAG65486 PQK65486 PGO65486 OWS65486 OMW65486 ODA65486 NTE65486 NJI65486 MZM65486 MPQ65486 MFU65486 LVY65486 LMC65486 LCG65486 KSK65486 KIO65486 JYS65486 JOW65486 JFA65486 IVE65486 ILI65486 IBM65486 HRQ65486 HHU65486 GXY65486 GOC65486 GEG65486 FUK65486 FKO65486 FAS65486 EQW65486 EHA65486 DXE65486 DNI65486 DDM65486 CTQ65486 CJU65486 BZY65486 BQC65486 BGG65486 AWK65486 AMO65486 ACS65486 SW65486 JA65486 E65486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xr:uid="{9813E3C3-9586-4714-920F-F47FB2CE72AD}">
      <formula1>$C$12:$C$20</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97483-BC55-4583-B58E-B52C065742D8}">
  <sheetPr>
    <tabColor rgb="FF00FFFF"/>
  </sheetPr>
  <dimension ref="B1:H27"/>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130"/>
      <c r="C2" s="139" t="s">
        <v>75</v>
      </c>
      <c r="D2" s="131"/>
      <c r="E2" s="131"/>
      <c r="F2" s="131"/>
      <c r="G2" s="131"/>
      <c r="H2" s="132"/>
    </row>
    <row r="3" spans="2:8" ht="15" customHeight="1">
      <c r="B3" s="133"/>
      <c r="C3" s="134"/>
      <c r="D3" s="134"/>
      <c r="E3" s="134"/>
      <c r="F3" s="134"/>
      <c r="G3" s="134"/>
      <c r="H3" s="135"/>
    </row>
    <row r="4" spans="2:8" ht="30" customHeight="1">
      <c r="B4" s="133"/>
      <c r="C4" s="356" t="s">
        <v>16</v>
      </c>
      <c r="D4" s="357"/>
      <c r="E4" s="358"/>
      <c r="F4" s="117" t="s">
        <v>62</v>
      </c>
      <c r="G4" s="117" t="s">
        <v>45</v>
      </c>
      <c r="H4" s="135"/>
    </row>
    <row r="5" spans="2:8" ht="30" customHeight="1">
      <c r="B5" s="133"/>
      <c r="C5" s="359" t="s">
        <v>17</v>
      </c>
      <c r="D5" s="359"/>
      <c r="E5" s="140">
        <f>料金算定!E11</f>
        <v>0</v>
      </c>
      <c r="F5" s="64">
        <f>IF(E5=C12,D12,IF(E5=C13,D13,IF(E5=C14,D14,IF(E5=C15,D15,IF(E5=C16,D16,IF(E5=C17,D17,IF(E5=C18,D18,IF(E5=C19,D19,0))))))))</f>
        <v>0</v>
      </c>
      <c r="G5" s="360">
        <f>F5+ROUNDDOWN((F7*E7),0)</f>
        <v>0</v>
      </c>
      <c r="H5" s="135"/>
    </row>
    <row r="6" spans="2:8" ht="30" customHeight="1">
      <c r="B6" s="133"/>
      <c r="C6" s="363" t="s">
        <v>18</v>
      </c>
      <c r="D6" s="359"/>
      <c r="E6" s="141">
        <f>料金算定!E19</f>
        <v>0</v>
      </c>
      <c r="F6" s="58"/>
      <c r="G6" s="361"/>
      <c r="H6" s="135"/>
    </row>
    <row r="7" spans="2:8" ht="30" customHeight="1">
      <c r="B7" s="133"/>
      <c r="C7" s="59"/>
      <c r="D7" s="117" t="s">
        <v>19</v>
      </c>
      <c r="E7" s="63">
        <f>E6</f>
        <v>0</v>
      </c>
      <c r="F7" s="64">
        <f>IF(501&lt;=E7,D27,IF(101&lt;=E7,D26,IF(51&lt;=E7,D25,IF(31&lt;=E7,D24,IF(21&lt;=E7,D23,IF(11&lt;=E7,D22,IF(1&lt;=E7,D21,0)))))))</f>
        <v>0</v>
      </c>
      <c r="G7" s="362"/>
      <c r="H7" s="135"/>
    </row>
    <row r="8" spans="2:8" ht="15" customHeight="1" thickBot="1">
      <c r="B8" s="136"/>
      <c r="C8" s="137"/>
      <c r="D8" s="137"/>
      <c r="E8" s="137"/>
      <c r="F8" s="137"/>
      <c r="G8" s="137"/>
      <c r="H8" s="138"/>
    </row>
    <row r="9" spans="2:8" ht="16.5" thickTop="1"/>
    <row r="11" spans="2:8">
      <c r="D11" s="142" t="s">
        <v>74</v>
      </c>
      <c r="E11" s="67"/>
    </row>
    <row r="12" spans="2:8">
      <c r="C12" s="45">
        <v>13</v>
      </c>
      <c r="D12" s="65">
        <v>1056</v>
      </c>
      <c r="E12" s="129"/>
    </row>
    <row r="13" spans="2:8">
      <c r="C13" s="45">
        <v>20</v>
      </c>
      <c r="D13" s="65">
        <v>2255</v>
      </c>
      <c r="E13" s="129"/>
    </row>
    <row r="14" spans="2:8">
      <c r="C14" s="45">
        <v>25</v>
      </c>
      <c r="D14" s="65">
        <v>3638</v>
      </c>
      <c r="E14" s="129"/>
    </row>
    <row r="15" spans="2:8">
      <c r="C15" s="45">
        <v>30</v>
      </c>
      <c r="D15" s="65">
        <v>5281</v>
      </c>
      <c r="E15" s="129"/>
    </row>
    <row r="16" spans="2:8">
      <c r="C16" s="45">
        <v>40</v>
      </c>
      <c r="D16" s="65">
        <v>9429</v>
      </c>
      <c r="E16" s="129"/>
    </row>
    <row r="17" spans="3:5">
      <c r="C17" s="45">
        <v>50</v>
      </c>
      <c r="D17" s="65">
        <v>14336</v>
      </c>
      <c r="E17" s="129"/>
    </row>
    <row r="18" spans="3:5">
      <c r="C18" s="45">
        <v>75</v>
      </c>
      <c r="D18" s="65">
        <v>32708</v>
      </c>
      <c r="E18" s="129"/>
    </row>
    <row r="19" spans="3:5">
      <c r="C19" s="45">
        <v>100</v>
      </c>
      <c r="D19" s="65">
        <v>50616</v>
      </c>
      <c r="E19" s="129"/>
    </row>
    <row r="21" spans="3:5">
      <c r="C21" s="46" t="s">
        <v>20</v>
      </c>
      <c r="D21" s="65">
        <v>69</v>
      </c>
      <c r="E21" s="47"/>
    </row>
    <row r="22" spans="3:5">
      <c r="C22" s="46" t="s">
        <v>21</v>
      </c>
      <c r="D22" s="65">
        <v>87</v>
      </c>
      <c r="E22" s="47"/>
    </row>
    <row r="23" spans="3:5">
      <c r="C23" s="46" t="s">
        <v>22</v>
      </c>
      <c r="D23" s="65">
        <v>126</v>
      </c>
      <c r="E23" s="47"/>
    </row>
    <row r="24" spans="3:5">
      <c r="C24" s="46" t="s">
        <v>23</v>
      </c>
      <c r="D24" s="65">
        <v>164</v>
      </c>
      <c r="E24" s="47"/>
    </row>
    <row r="25" spans="3:5">
      <c r="C25" s="46" t="s">
        <v>24</v>
      </c>
      <c r="D25" s="65">
        <v>196</v>
      </c>
      <c r="E25" s="47"/>
    </row>
    <row r="26" spans="3:5">
      <c r="C26" s="46" t="s">
        <v>25</v>
      </c>
      <c r="D26" s="65">
        <v>239</v>
      </c>
      <c r="E26" s="47"/>
    </row>
    <row r="27" spans="3:5">
      <c r="C27" s="46" t="s">
        <v>26</v>
      </c>
      <c r="D27" s="65">
        <v>278</v>
      </c>
      <c r="E27" s="47"/>
    </row>
  </sheetData>
  <mergeCells count="4">
    <mergeCell ref="C4:E4"/>
    <mergeCell ref="C5:D5"/>
    <mergeCell ref="G5:G7"/>
    <mergeCell ref="C6:D6"/>
  </mergeCells>
  <phoneticPr fontId="1"/>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6183D984-613F-4C47-8A39-4B459B0A26DE}">
      <formula1>$C$12:$C$19</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E0970A-8F5A-4A8C-8A37-D7A7ED465DC1}">
  <sheetPr>
    <tabColor rgb="FFFF0000"/>
  </sheetPr>
  <dimension ref="B1:H27"/>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91"/>
      <c r="C2" s="92" t="s">
        <v>69</v>
      </c>
      <c r="D2" s="93"/>
      <c r="E2" s="93"/>
      <c r="F2" s="93"/>
      <c r="G2" s="93"/>
      <c r="H2" s="94"/>
    </row>
    <row r="3" spans="2:8" ht="15" customHeight="1">
      <c r="B3" s="95"/>
      <c r="C3" s="90"/>
      <c r="D3" s="90"/>
      <c r="E3" s="90"/>
      <c r="F3" s="90"/>
      <c r="G3" s="90"/>
      <c r="H3" s="96"/>
    </row>
    <row r="4" spans="2:8" ht="30" customHeight="1">
      <c r="B4" s="95"/>
      <c r="C4" s="356" t="s">
        <v>16</v>
      </c>
      <c r="D4" s="357"/>
      <c r="E4" s="358"/>
      <c r="F4" s="57" t="s">
        <v>44</v>
      </c>
      <c r="G4" s="57" t="s">
        <v>45</v>
      </c>
      <c r="H4" s="96"/>
    </row>
    <row r="5" spans="2:8" ht="30" customHeight="1">
      <c r="B5" s="95"/>
      <c r="C5" s="359" t="s">
        <v>17</v>
      </c>
      <c r="D5" s="359"/>
      <c r="E5" s="100">
        <f>料金算定!E11</f>
        <v>0</v>
      </c>
      <c r="F5" s="64">
        <f>IF(E5=C12,D12,IF(E5=C13,D13,IF(E5=C14,D14,IF(E5=C15,D15,IF(E5=C16,D16,IF(E5=C17,D17,IF(E5=C18,D18,IF(E5=C19,D19,0))))))))</f>
        <v>0</v>
      </c>
      <c r="G5" s="360">
        <f>F5+ROUNDDOWN((F7*E7),0)</f>
        <v>0</v>
      </c>
      <c r="H5" s="96"/>
    </row>
    <row r="6" spans="2:8" ht="30" customHeight="1">
      <c r="B6" s="95"/>
      <c r="C6" s="363" t="s">
        <v>18</v>
      </c>
      <c r="D6" s="359"/>
      <c r="E6" s="101">
        <f>料金算定!E19</f>
        <v>0</v>
      </c>
      <c r="F6" s="58"/>
      <c r="G6" s="361"/>
      <c r="H6" s="96"/>
    </row>
    <row r="7" spans="2:8" ht="30" customHeight="1">
      <c r="B7" s="95"/>
      <c r="C7" s="59"/>
      <c r="D7" s="57" t="s">
        <v>19</v>
      </c>
      <c r="E7" s="63">
        <f>E6</f>
        <v>0</v>
      </c>
      <c r="F7" s="64">
        <f>IF(501&lt;=E7,D27,IF(101&lt;=E7,D26,IF(51&lt;=E7,D25,IF(31&lt;=E7,D24,IF(21&lt;=E7,D23,IF(11&lt;=E7,D22,IF(1&lt;=E7,D21,0)))))))</f>
        <v>0</v>
      </c>
      <c r="G7" s="362"/>
      <c r="H7" s="96"/>
    </row>
    <row r="8" spans="2:8" ht="15" customHeight="1" thickBot="1">
      <c r="B8" s="97"/>
      <c r="C8" s="98"/>
      <c r="D8" s="98"/>
      <c r="E8" s="98"/>
      <c r="F8" s="98"/>
      <c r="G8" s="98"/>
      <c r="H8" s="99"/>
    </row>
    <row r="9" spans="2:8" ht="16.5" thickTop="1"/>
    <row r="11" spans="2:8">
      <c r="D11" s="68">
        <v>1.2</v>
      </c>
      <c r="E11" s="67" t="s">
        <v>54</v>
      </c>
    </row>
    <row r="12" spans="2:8">
      <c r="C12" s="45">
        <v>13</v>
      </c>
      <c r="D12" s="65">
        <f>ROUNDDOWN(E12*$D$11,0)</f>
        <v>1056</v>
      </c>
      <c r="E12" s="129">
        <v>880</v>
      </c>
    </row>
    <row r="13" spans="2:8">
      <c r="C13" s="45">
        <v>20</v>
      </c>
      <c r="D13" s="65">
        <f t="shared" ref="D13:D19" si="0">ROUNDDOWN(E13*$D$11,0)</f>
        <v>2388</v>
      </c>
      <c r="E13" s="129">
        <v>1990</v>
      </c>
    </row>
    <row r="14" spans="2:8">
      <c r="C14" s="45">
        <v>25</v>
      </c>
      <c r="D14" s="65">
        <f t="shared" si="0"/>
        <v>3852</v>
      </c>
      <c r="E14" s="129">
        <v>3210</v>
      </c>
    </row>
    <row r="15" spans="2:8">
      <c r="C15" s="45">
        <v>30</v>
      </c>
      <c r="D15" s="65">
        <f t="shared" si="0"/>
        <v>5592</v>
      </c>
      <c r="E15" s="129">
        <v>4660</v>
      </c>
    </row>
    <row r="16" spans="2:8">
      <c r="C16" s="45">
        <v>40</v>
      </c>
      <c r="D16" s="65">
        <f t="shared" si="0"/>
        <v>9984</v>
      </c>
      <c r="E16" s="129">
        <v>8320</v>
      </c>
    </row>
    <row r="17" spans="3:5">
      <c r="C17" s="45">
        <v>50</v>
      </c>
      <c r="D17" s="65">
        <f t="shared" si="0"/>
        <v>15180</v>
      </c>
      <c r="E17" s="129">
        <v>12650</v>
      </c>
    </row>
    <row r="18" spans="3:5">
      <c r="C18" s="45">
        <v>75</v>
      </c>
      <c r="D18" s="65">
        <f t="shared" si="0"/>
        <v>34632</v>
      </c>
      <c r="E18" s="129">
        <v>28860</v>
      </c>
    </row>
    <row r="19" spans="3:5">
      <c r="C19" s="45">
        <v>100</v>
      </c>
      <c r="D19" s="65">
        <f t="shared" si="0"/>
        <v>53280</v>
      </c>
      <c r="E19" s="129">
        <v>44400</v>
      </c>
    </row>
    <row r="21" spans="3:5">
      <c r="C21" s="46" t="s">
        <v>20</v>
      </c>
      <c r="D21" s="65">
        <f>ROUNDDOWN(E21*$D$11,0)</f>
        <v>73</v>
      </c>
      <c r="E21" s="47">
        <v>61</v>
      </c>
    </row>
    <row r="22" spans="3:5">
      <c r="C22" s="46" t="s">
        <v>21</v>
      </c>
      <c r="D22" s="65">
        <f t="shared" ref="D22:D27" si="1">ROUNDDOWN(E22*$D$11,0)</f>
        <v>92</v>
      </c>
      <c r="E22" s="47">
        <v>77</v>
      </c>
    </row>
    <row r="23" spans="3:5">
      <c r="C23" s="46" t="s">
        <v>22</v>
      </c>
      <c r="D23" s="65">
        <f t="shared" si="1"/>
        <v>133</v>
      </c>
      <c r="E23" s="47">
        <v>111</v>
      </c>
    </row>
    <row r="24" spans="3:5">
      <c r="C24" s="46" t="s">
        <v>23</v>
      </c>
      <c r="D24" s="65">
        <f t="shared" si="1"/>
        <v>172</v>
      </c>
      <c r="E24" s="47">
        <v>144</v>
      </c>
    </row>
    <row r="25" spans="3:5">
      <c r="C25" s="46" t="s">
        <v>24</v>
      </c>
      <c r="D25" s="65">
        <f t="shared" si="1"/>
        <v>206</v>
      </c>
      <c r="E25" s="47">
        <v>172</v>
      </c>
    </row>
    <row r="26" spans="3:5">
      <c r="C26" s="46" t="s">
        <v>25</v>
      </c>
      <c r="D26" s="65">
        <f t="shared" si="1"/>
        <v>252</v>
      </c>
      <c r="E26" s="47">
        <v>210</v>
      </c>
    </row>
    <row r="27" spans="3:5">
      <c r="C27" s="46" t="s">
        <v>26</v>
      </c>
      <c r="D27" s="65">
        <f t="shared" si="1"/>
        <v>292</v>
      </c>
      <c r="E27" s="47">
        <v>244</v>
      </c>
    </row>
  </sheetData>
  <mergeCells count="4">
    <mergeCell ref="C4:E4"/>
    <mergeCell ref="C5:D5"/>
    <mergeCell ref="G5:G7"/>
    <mergeCell ref="C6:D6"/>
  </mergeCells>
  <phoneticPr fontId="1"/>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88C8DF88-9573-492D-99FD-1C67C8B1E6E4}">
      <formula1>$C$12:$C$19</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F02E39-286A-4EA5-BE4A-115244DDD85B}">
  <sheetPr>
    <tabColor rgb="FFFF0000"/>
  </sheetPr>
  <dimension ref="B1:H26"/>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48"/>
      <c r="C2" s="60" t="s">
        <v>72</v>
      </c>
      <c r="D2" s="49"/>
      <c r="E2" s="49"/>
      <c r="F2" s="49"/>
      <c r="G2" s="49"/>
      <c r="H2" s="50"/>
    </row>
    <row r="3" spans="2:8" ht="15" customHeight="1">
      <c r="B3" s="51"/>
      <c r="C3" s="52"/>
      <c r="D3" s="52"/>
      <c r="E3" s="52"/>
      <c r="F3" s="52"/>
      <c r="G3" s="52"/>
      <c r="H3" s="53"/>
    </row>
    <row r="4" spans="2:8" ht="30" customHeight="1">
      <c r="B4" s="51"/>
      <c r="C4" s="356" t="s">
        <v>16</v>
      </c>
      <c r="D4" s="357"/>
      <c r="E4" s="358"/>
      <c r="F4" s="117" t="s">
        <v>44</v>
      </c>
      <c r="G4" s="117" t="s">
        <v>45</v>
      </c>
      <c r="H4" s="53"/>
    </row>
    <row r="5" spans="2:8" ht="30" customHeight="1">
      <c r="B5" s="51"/>
      <c r="C5" s="359" t="s">
        <v>17</v>
      </c>
      <c r="D5" s="359"/>
      <c r="E5" s="61">
        <f>料金算定!E11</f>
        <v>0</v>
      </c>
      <c r="F5" s="64">
        <f>IF(E5=C12,D12,IF(E5=C13,D13,IF(E5=C14,D14,IF(E5=C15,D15,IF(E5=C16,D16,IF(E5=C17,D17,IF(E5=C18,D18,IF(E5=C19,D19,0))))))))</f>
        <v>0</v>
      </c>
      <c r="G5" s="360">
        <f>F5+ROUNDDOWN((F7*E7),0)</f>
        <v>0</v>
      </c>
      <c r="H5" s="53"/>
    </row>
    <row r="6" spans="2:8" ht="30" customHeight="1">
      <c r="B6" s="51"/>
      <c r="C6" s="363" t="s">
        <v>18</v>
      </c>
      <c r="D6" s="359"/>
      <c r="E6" s="62">
        <f>料金算定!E19</f>
        <v>0</v>
      </c>
      <c r="F6" s="58"/>
      <c r="G6" s="361"/>
      <c r="H6" s="53"/>
    </row>
    <row r="7" spans="2:8" ht="30" customHeight="1">
      <c r="B7" s="51"/>
      <c r="C7" s="59"/>
      <c r="D7" s="117" t="s">
        <v>19</v>
      </c>
      <c r="E7" s="63">
        <f>E6</f>
        <v>0</v>
      </c>
      <c r="F7" s="64">
        <f>IF(31&lt;=E7,D24,IF(21&lt;=E7,D23,IF(11&lt;=E7,D22,IF(1&lt;=E7,D21,0))))</f>
        <v>0</v>
      </c>
      <c r="G7" s="362"/>
      <c r="H7" s="53"/>
    </row>
    <row r="8" spans="2:8" ht="15" customHeight="1" thickBot="1">
      <c r="B8" s="54"/>
      <c r="C8" s="55"/>
      <c r="D8" s="55"/>
      <c r="E8" s="55"/>
      <c r="F8" s="55"/>
      <c r="G8" s="55"/>
      <c r="H8" s="56"/>
    </row>
    <row r="9" spans="2:8" ht="16.5" thickTop="1"/>
    <row r="11" spans="2:8">
      <c r="D11" s="68">
        <v>1.2</v>
      </c>
      <c r="E11" s="67" t="s">
        <v>54</v>
      </c>
    </row>
    <row r="12" spans="2:8">
      <c r="C12" s="45">
        <v>13</v>
      </c>
      <c r="D12" s="65">
        <f>ROUNDDOWN(E12*$D$11,0)</f>
        <v>1056</v>
      </c>
      <c r="E12" s="129">
        <v>880</v>
      </c>
    </row>
    <row r="13" spans="2:8">
      <c r="C13" s="45">
        <v>20</v>
      </c>
      <c r="D13" s="65">
        <f t="shared" ref="D13:D19" si="0">ROUNDDOWN(E13*$D$11,0)</f>
        <v>2388</v>
      </c>
      <c r="E13" s="129">
        <v>1990</v>
      </c>
    </row>
    <row r="14" spans="2:8">
      <c r="C14" s="45">
        <v>25</v>
      </c>
      <c r="D14" s="65">
        <f t="shared" si="0"/>
        <v>3852</v>
      </c>
      <c r="E14" s="129">
        <v>3210</v>
      </c>
    </row>
    <row r="15" spans="2:8">
      <c r="C15" s="45">
        <v>30</v>
      </c>
      <c r="D15" s="65">
        <f t="shared" si="0"/>
        <v>5592</v>
      </c>
      <c r="E15" s="129">
        <v>4660</v>
      </c>
    </row>
    <row r="16" spans="2:8">
      <c r="C16" s="45">
        <v>40</v>
      </c>
      <c r="D16" s="65">
        <f t="shared" si="0"/>
        <v>9984</v>
      </c>
      <c r="E16" s="129">
        <v>8320</v>
      </c>
    </row>
    <row r="17" spans="3:5">
      <c r="C17" s="45">
        <v>50</v>
      </c>
      <c r="D17" s="65">
        <f t="shared" si="0"/>
        <v>15180</v>
      </c>
      <c r="E17" s="129">
        <v>12650</v>
      </c>
    </row>
    <row r="18" spans="3:5">
      <c r="C18" s="45">
        <v>75</v>
      </c>
      <c r="D18" s="65">
        <f t="shared" si="0"/>
        <v>34632</v>
      </c>
      <c r="E18" s="129">
        <v>28860</v>
      </c>
    </row>
    <row r="19" spans="3:5">
      <c r="C19" s="45">
        <v>100</v>
      </c>
      <c r="D19" s="65">
        <f t="shared" si="0"/>
        <v>53280</v>
      </c>
      <c r="E19" s="129">
        <v>44400</v>
      </c>
    </row>
    <row r="21" spans="3:5">
      <c r="C21" s="46" t="s">
        <v>20</v>
      </c>
      <c r="D21" s="65">
        <f t="shared" ref="D21:D24" si="1">ROUNDDOWN(E21*$D$11,0)</f>
        <v>64</v>
      </c>
      <c r="E21" s="47">
        <v>54</v>
      </c>
    </row>
    <row r="22" spans="3:5">
      <c r="C22" s="46" t="s">
        <v>21</v>
      </c>
      <c r="D22" s="65">
        <f t="shared" si="1"/>
        <v>85</v>
      </c>
      <c r="E22" s="47">
        <v>71</v>
      </c>
    </row>
    <row r="23" spans="3:5">
      <c r="C23" s="46" t="s">
        <v>22</v>
      </c>
      <c r="D23" s="65">
        <f t="shared" si="1"/>
        <v>115</v>
      </c>
      <c r="E23" s="47">
        <v>96</v>
      </c>
    </row>
    <row r="24" spans="3:5">
      <c r="C24" s="46" t="s">
        <v>27</v>
      </c>
      <c r="D24" s="65">
        <f t="shared" si="1"/>
        <v>138</v>
      </c>
      <c r="E24" s="47">
        <v>115</v>
      </c>
    </row>
    <row r="25" spans="3:5">
      <c r="C25" s="46"/>
      <c r="D25" s="65"/>
      <c r="E25" s="47"/>
    </row>
    <row r="26" spans="3:5">
      <c r="C26" s="46"/>
      <c r="D26" s="65"/>
      <c r="E26" s="47"/>
    </row>
  </sheetData>
  <mergeCells count="4">
    <mergeCell ref="C4:E4"/>
    <mergeCell ref="C5:D5"/>
    <mergeCell ref="G5:G7"/>
    <mergeCell ref="C6:D6"/>
  </mergeCells>
  <phoneticPr fontId="1"/>
  <dataValidations disablePrompts="1" count="1">
    <dataValidation type="list" allowBlank="1" showInputMessage="1" showErrorMessage="1" sqref="WVM982990 WLQ982990 WBU982990 VRY982990 VIC982990 UYG982990 UOK982990 UEO982990 TUS982990 TKW982990 TBA982990 SRE982990 SHI982990 RXM982990 RNQ982990 RDU982990 QTY982990 QKC982990 QAG982990 PQK982990 PGO982990 OWS982990 OMW982990 ODA982990 NTE982990 NJI982990 MZM982990 MPQ982990 MFU982990 LVY982990 LMC982990 LCG982990 KSK982990 KIO982990 JYS982990 JOW982990 JFA982990 IVE982990 ILI982990 IBM982990 HRQ982990 HHU982990 GXY982990 GOC982990 GEG982990 FUK982990 FKO982990 FAS982990 EQW982990 EHA982990 DXE982990 DNI982990 DDM982990 CTQ982990 CJU982990 BZY982990 BQC982990 BGG982990 AWK982990 AMO982990 ACS982990 SW982990 JA982990 E982990 WVM917454 WLQ917454 WBU917454 VRY917454 VIC917454 UYG917454 UOK917454 UEO917454 TUS917454 TKW917454 TBA917454 SRE917454 SHI917454 RXM917454 RNQ917454 RDU917454 QTY917454 QKC917454 QAG917454 PQK917454 PGO917454 OWS917454 OMW917454 ODA917454 NTE917454 NJI917454 MZM917454 MPQ917454 MFU917454 LVY917454 LMC917454 LCG917454 KSK917454 KIO917454 JYS917454 JOW917454 JFA917454 IVE917454 ILI917454 IBM917454 HRQ917454 HHU917454 GXY917454 GOC917454 GEG917454 FUK917454 FKO917454 FAS917454 EQW917454 EHA917454 DXE917454 DNI917454 DDM917454 CTQ917454 CJU917454 BZY917454 BQC917454 BGG917454 AWK917454 AMO917454 ACS917454 SW917454 JA917454 E917454 WVM851918 WLQ851918 WBU851918 VRY851918 VIC851918 UYG851918 UOK851918 UEO851918 TUS851918 TKW851918 TBA851918 SRE851918 SHI851918 RXM851918 RNQ851918 RDU851918 QTY851918 QKC851918 QAG851918 PQK851918 PGO851918 OWS851918 OMW851918 ODA851918 NTE851918 NJI851918 MZM851918 MPQ851918 MFU851918 LVY851918 LMC851918 LCG851918 KSK851918 KIO851918 JYS851918 JOW851918 JFA851918 IVE851918 ILI851918 IBM851918 HRQ851918 HHU851918 GXY851918 GOC851918 GEG851918 FUK851918 FKO851918 FAS851918 EQW851918 EHA851918 DXE851918 DNI851918 DDM851918 CTQ851918 CJU851918 BZY851918 BQC851918 BGG851918 AWK851918 AMO851918 ACS851918 SW851918 JA851918 E851918 WVM786382 WLQ786382 WBU786382 VRY786382 VIC786382 UYG786382 UOK786382 UEO786382 TUS786382 TKW786382 TBA786382 SRE786382 SHI786382 RXM786382 RNQ786382 RDU786382 QTY786382 QKC786382 QAG786382 PQK786382 PGO786382 OWS786382 OMW786382 ODA786382 NTE786382 NJI786382 MZM786382 MPQ786382 MFU786382 LVY786382 LMC786382 LCG786382 KSK786382 KIO786382 JYS786382 JOW786382 JFA786382 IVE786382 ILI786382 IBM786382 HRQ786382 HHU786382 GXY786382 GOC786382 GEG786382 FUK786382 FKO786382 FAS786382 EQW786382 EHA786382 DXE786382 DNI786382 DDM786382 CTQ786382 CJU786382 BZY786382 BQC786382 BGG786382 AWK786382 AMO786382 ACS786382 SW786382 JA786382 E786382 WVM720846 WLQ720846 WBU720846 VRY720846 VIC720846 UYG720846 UOK720846 UEO720846 TUS720846 TKW720846 TBA720846 SRE720846 SHI720846 RXM720846 RNQ720846 RDU720846 QTY720846 QKC720846 QAG720846 PQK720846 PGO720846 OWS720846 OMW720846 ODA720846 NTE720846 NJI720846 MZM720846 MPQ720846 MFU720846 LVY720846 LMC720846 LCG720846 KSK720846 KIO720846 JYS720846 JOW720846 JFA720846 IVE720846 ILI720846 IBM720846 HRQ720846 HHU720846 GXY720846 GOC720846 GEG720846 FUK720846 FKO720846 FAS720846 EQW720846 EHA720846 DXE720846 DNI720846 DDM720846 CTQ720846 CJU720846 BZY720846 BQC720846 BGG720846 AWK720846 AMO720846 ACS720846 SW720846 JA720846 E720846 WVM655310 WLQ655310 WBU655310 VRY655310 VIC655310 UYG655310 UOK655310 UEO655310 TUS655310 TKW655310 TBA655310 SRE655310 SHI655310 RXM655310 RNQ655310 RDU655310 QTY655310 QKC655310 QAG655310 PQK655310 PGO655310 OWS655310 OMW655310 ODA655310 NTE655310 NJI655310 MZM655310 MPQ655310 MFU655310 LVY655310 LMC655310 LCG655310 KSK655310 KIO655310 JYS655310 JOW655310 JFA655310 IVE655310 ILI655310 IBM655310 HRQ655310 HHU655310 GXY655310 GOC655310 GEG655310 FUK655310 FKO655310 FAS655310 EQW655310 EHA655310 DXE655310 DNI655310 DDM655310 CTQ655310 CJU655310 BZY655310 BQC655310 BGG655310 AWK655310 AMO655310 ACS655310 SW655310 JA655310 E655310 WVM589774 WLQ589774 WBU589774 VRY589774 VIC589774 UYG589774 UOK589774 UEO589774 TUS589774 TKW589774 TBA589774 SRE589774 SHI589774 RXM589774 RNQ589774 RDU589774 QTY589774 QKC589774 QAG589774 PQK589774 PGO589774 OWS589774 OMW589774 ODA589774 NTE589774 NJI589774 MZM589774 MPQ589774 MFU589774 LVY589774 LMC589774 LCG589774 KSK589774 KIO589774 JYS589774 JOW589774 JFA589774 IVE589774 ILI589774 IBM589774 HRQ589774 HHU589774 GXY589774 GOC589774 GEG589774 FUK589774 FKO589774 FAS589774 EQW589774 EHA589774 DXE589774 DNI589774 DDM589774 CTQ589774 CJU589774 BZY589774 BQC589774 BGG589774 AWK589774 AMO589774 ACS589774 SW589774 JA589774 E589774 WVM524238 WLQ524238 WBU524238 VRY524238 VIC524238 UYG524238 UOK524238 UEO524238 TUS524238 TKW524238 TBA524238 SRE524238 SHI524238 RXM524238 RNQ524238 RDU524238 QTY524238 QKC524238 QAG524238 PQK524238 PGO524238 OWS524238 OMW524238 ODA524238 NTE524238 NJI524238 MZM524238 MPQ524238 MFU524238 LVY524238 LMC524238 LCG524238 KSK524238 KIO524238 JYS524238 JOW524238 JFA524238 IVE524238 ILI524238 IBM524238 HRQ524238 HHU524238 GXY524238 GOC524238 GEG524238 FUK524238 FKO524238 FAS524238 EQW524238 EHA524238 DXE524238 DNI524238 DDM524238 CTQ524238 CJU524238 BZY524238 BQC524238 BGG524238 AWK524238 AMO524238 ACS524238 SW524238 JA524238 E524238 WVM458702 WLQ458702 WBU458702 VRY458702 VIC458702 UYG458702 UOK458702 UEO458702 TUS458702 TKW458702 TBA458702 SRE458702 SHI458702 RXM458702 RNQ458702 RDU458702 QTY458702 QKC458702 QAG458702 PQK458702 PGO458702 OWS458702 OMW458702 ODA458702 NTE458702 NJI458702 MZM458702 MPQ458702 MFU458702 LVY458702 LMC458702 LCG458702 KSK458702 KIO458702 JYS458702 JOW458702 JFA458702 IVE458702 ILI458702 IBM458702 HRQ458702 HHU458702 GXY458702 GOC458702 GEG458702 FUK458702 FKO458702 FAS458702 EQW458702 EHA458702 DXE458702 DNI458702 DDM458702 CTQ458702 CJU458702 BZY458702 BQC458702 BGG458702 AWK458702 AMO458702 ACS458702 SW458702 JA458702 E458702 WVM393166 WLQ393166 WBU393166 VRY393166 VIC393166 UYG393166 UOK393166 UEO393166 TUS393166 TKW393166 TBA393166 SRE393166 SHI393166 RXM393166 RNQ393166 RDU393166 QTY393166 QKC393166 QAG393166 PQK393166 PGO393166 OWS393166 OMW393166 ODA393166 NTE393166 NJI393166 MZM393166 MPQ393166 MFU393166 LVY393166 LMC393166 LCG393166 KSK393166 KIO393166 JYS393166 JOW393166 JFA393166 IVE393166 ILI393166 IBM393166 HRQ393166 HHU393166 GXY393166 GOC393166 GEG393166 FUK393166 FKO393166 FAS393166 EQW393166 EHA393166 DXE393166 DNI393166 DDM393166 CTQ393166 CJU393166 BZY393166 BQC393166 BGG393166 AWK393166 AMO393166 ACS393166 SW393166 JA393166 E393166 WVM327630 WLQ327630 WBU327630 VRY327630 VIC327630 UYG327630 UOK327630 UEO327630 TUS327630 TKW327630 TBA327630 SRE327630 SHI327630 RXM327630 RNQ327630 RDU327630 QTY327630 QKC327630 QAG327630 PQK327630 PGO327630 OWS327630 OMW327630 ODA327630 NTE327630 NJI327630 MZM327630 MPQ327630 MFU327630 LVY327630 LMC327630 LCG327630 KSK327630 KIO327630 JYS327630 JOW327630 JFA327630 IVE327630 ILI327630 IBM327630 HRQ327630 HHU327630 GXY327630 GOC327630 GEG327630 FUK327630 FKO327630 FAS327630 EQW327630 EHA327630 DXE327630 DNI327630 DDM327630 CTQ327630 CJU327630 BZY327630 BQC327630 BGG327630 AWK327630 AMO327630 ACS327630 SW327630 JA327630 E327630 WVM262094 WLQ262094 WBU262094 VRY262094 VIC262094 UYG262094 UOK262094 UEO262094 TUS262094 TKW262094 TBA262094 SRE262094 SHI262094 RXM262094 RNQ262094 RDU262094 QTY262094 QKC262094 QAG262094 PQK262094 PGO262094 OWS262094 OMW262094 ODA262094 NTE262094 NJI262094 MZM262094 MPQ262094 MFU262094 LVY262094 LMC262094 LCG262094 KSK262094 KIO262094 JYS262094 JOW262094 JFA262094 IVE262094 ILI262094 IBM262094 HRQ262094 HHU262094 GXY262094 GOC262094 GEG262094 FUK262094 FKO262094 FAS262094 EQW262094 EHA262094 DXE262094 DNI262094 DDM262094 CTQ262094 CJU262094 BZY262094 BQC262094 BGG262094 AWK262094 AMO262094 ACS262094 SW262094 JA262094 E262094 WVM196558 WLQ196558 WBU196558 VRY196558 VIC196558 UYG196558 UOK196558 UEO196558 TUS196558 TKW196558 TBA196558 SRE196558 SHI196558 RXM196558 RNQ196558 RDU196558 QTY196558 QKC196558 QAG196558 PQK196558 PGO196558 OWS196558 OMW196558 ODA196558 NTE196558 NJI196558 MZM196558 MPQ196558 MFU196558 LVY196558 LMC196558 LCG196558 KSK196558 KIO196558 JYS196558 JOW196558 JFA196558 IVE196558 ILI196558 IBM196558 HRQ196558 HHU196558 GXY196558 GOC196558 GEG196558 FUK196558 FKO196558 FAS196558 EQW196558 EHA196558 DXE196558 DNI196558 DDM196558 CTQ196558 CJU196558 BZY196558 BQC196558 BGG196558 AWK196558 AMO196558 ACS196558 SW196558 JA196558 E196558 WVM131022 WLQ131022 WBU131022 VRY131022 VIC131022 UYG131022 UOK131022 UEO131022 TUS131022 TKW131022 TBA131022 SRE131022 SHI131022 RXM131022 RNQ131022 RDU131022 QTY131022 QKC131022 QAG131022 PQK131022 PGO131022 OWS131022 OMW131022 ODA131022 NTE131022 NJI131022 MZM131022 MPQ131022 MFU131022 LVY131022 LMC131022 LCG131022 KSK131022 KIO131022 JYS131022 JOW131022 JFA131022 IVE131022 ILI131022 IBM131022 HRQ131022 HHU131022 GXY131022 GOC131022 GEG131022 FUK131022 FKO131022 FAS131022 EQW131022 EHA131022 DXE131022 DNI131022 DDM131022 CTQ131022 CJU131022 BZY131022 BQC131022 BGG131022 AWK131022 AMO131022 ACS131022 SW131022 JA131022 E131022 WVM65486 WLQ65486 WBU65486 VRY65486 VIC65486 UYG65486 UOK65486 UEO65486 TUS65486 TKW65486 TBA65486 SRE65486 SHI65486 RXM65486 RNQ65486 RDU65486 QTY65486 QKC65486 QAG65486 PQK65486 PGO65486 OWS65486 OMW65486 ODA65486 NTE65486 NJI65486 MZM65486 MPQ65486 MFU65486 LVY65486 LMC65486 LCG65486 KSK65486 KIO65486 JYS65486 JOW65486 JFA65486 IVE65486 ILI65486 IBM65486 HRQ65486 HHU65486 GXY65486 GOC65486 GEG65486 FUK65486 FKO65486 FAS65486 EQW65486 EHA65486 DXE65486 DNI65486 DDM65486 CTQ65486 CJU65486 BZY65486 BQC65486 BGG65486 AWK65486 AMO65486 ACS65486 SW65486 JA65486 E65486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xr:uid="{14F38B78-8910-4F0B-A2D9-E07E6C472163}">
      <formula1>$C$12:$C$20</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F0255-6D68-46F7-8BFC-6A31FC32F758}">
  <sheetPr>
    <tabColor theme="5"/>
  </sheetPr>
  <dimension ref="B3:F16"/>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INT(ROUNDDOWN(IF(B4&lt;=0,0,IF(B4&lt;=10,E10,IF(B4&lt;=20,E11,IF(B4&lt;=30,E12,IF(B4&lt;=50,E13,IF(B4&lt;=100,E14,IF(B4&lt;=500,E15,IF(B4&gt;=501,E16,""))))))))*B4+E9,0)*1.1)</f>
        <v>660</v>
      </c>
      <c r="E4" s="145" t="s">
        <v>41</v>
      </c>
    </row>
    <row r="5" spans="2:6" s="146" customFormat="1" ht="16.5" customHeight="1">
      <c r="D5" s="146" t="s">
        <v>87</v>
      </c>
    </row>
    <row r="6" spans="2:6" ht="16.5" customHeight="1">
      <c r="D6" s="147">
        <f>INT(ROUNDDOWN(IF(B4&lt;=0,0,IF(B4&lt;=10,E10,IF(B4&lt;=20,E11,IF(B4&lt;=30,E12,IF(B4&lt;=50,E13,IF(B4&lt;=100,E14,IF(B4&lt;=500,E15,IF(B4&gt;=501,E16,""))))))))*B4+E9,0))</f>
        <v>600</v>
      </c>
      <c r="E6" s="145" t="s">
        <v>41</v>
      </c>
    </row>
    <row r="8" spans="2:6" ht="16.5" customHeight="1">
      <c r="C8" s="144" t="s">
        <v>85</v>
      </c>
    </row>
    <row r="9" spans="2:6" ht="16.5" customHeight="1">
      <c r="C9" s="144" t="s">
        <v>76</v>
      </c>
      <c r="E9" s="144">
        <v>600</v>
      </c>
      <c r="F9" s="144" t="s">
        <v>41</v>
      </c>
    </row>
    <row r="10" spans="2:6" ht="16.5" customHeight="1">
      <c r="C10" s="144" t="s">
        <v>77</v>
      </c>
      <c r="D10" s="144" t="s">
        <v>78</v>
      </c>
      <c r="E10" s="144">
        <v>55</v>
      </c>
      <c r="F10" s="144" t="s">
        <v>41</v>
      </c>
    </row>
    <row r="11" spans="2:6" ht="16.5" customHeight="1">
      <c r="D11" s="144" t="s">
        <v>79</v>
      </c>
      <c r="E11" s="144">
        <v>70</v>
      </c>
      <c r="F11" s="144" t="s">
        <v>41</v>
      </c>
    </row>
    <row r="12" spans="2:6" ht="16.5" customHeight="1">
      <c r="D12" s="144" t="s">
        <v>80</v>
      </c>
      <c r="E12" s="144">
        <v>100</v>
      </c>
      <c r="F12" s="144" t="s">
        <v>41</v>
      </c>
    </row>
    <row r="13" spans="2:6" ht="16.5" customHeight="1">
      <c r="D13" s="144" t="s">
        <v>81</v>
      </c>
      <c r="E13" s="144">
        <v>125</v>
      </c>
      <c r="F13" s="144" t="s">
        <v>41</v>
      </c>
    </row>
    <row r="14" spans="2:6" ht="16.5" customHeight="1">
      <c r="D14" s="144" t="s">
        <v>82</v>
      </c>
      <c r="E14" s="144">
        <v>150</v>
      </c>
      <c r="F14" s="144" t="s">
        <v>41</v>
      </c>
    </row>
    <row r="15" spans="2:6" ht="16.5" customHeight="1">
      <c r="D15" s="144" t="s">
        <v>83</v>
      </c>
      <c r="E15" s="144">
        <v>175</v>
      </c>
      <c r="F15" s="144" t="s">
        <v>41</v>
      </c>
    </row>
    <row r="16" spans="2:6" ht="16.5" customHeight="1">
      <c r="D16" s="144" t="s">
        <v>112</v>
      </c>
      <c r="E16" s="144">
        <v>205</v>
      </c>
      <c r="F16" s="144" t="s">
        <v>41</v>
      </c>
    </row>
  </sheetData>
  <phoneticPr fontId="1"/>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6472F-DE56-40A9-8032-3660C11CA1F5}">
  <sheetPr>
    <tabColor theme="5"/>
  </sheetPr>
  <dimension ref="B3:F14"/>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INT(ROUNDDOWN(IF(B4&lt;=0,0,IF(B4&lt;=10,E10,IF(B4&lt;=20,E11,IF(B4&lt;=30,E12,IF(B4&lt;=50,E13,IF(B4&gt;=51,E14,""))))))*B4+E9,0)*1.1)</f>
        <v>660</v>
      </c>
      <c r="E4" s="145" t="s">
        <v>41</v>
      </c>
    </row>
    <row r="5" spans="2:6" s="146" customFormat="1" ht="16.5" customHeight="1">
      <c r="D5" s="146" t="s">
        <v>87</v>
      </c>
    </row>
    <row r="6" spans="2:6" ht="16.5" customHeight="1">
      <c r="D6" s="147">
        <f>INT(ROUNDDOWN(IF(B4&lt;=0,0,IF(B4&lt;=10,E10,IF(B4&lt;=20,E11,IF(B4&lt;=30,E12,IF(B4&lt;=50,E13,IF(B4&gt;=51,E14,""))))))*B4+E9,0))</f>
        <v>600</v>
      </c>
      <c r="E6" s="145" t="s">
        <v>41</v>
      </c>
    </row>
    <row r="8" spans="2:6" ht="16.5" customHeight="1">
      <c r="C8" s="144" t="s">
        <v>85</v>
      </c>
    </row>
    <row r="9" spans="2:6" ht="16.5" customHeight="1">
      <c r="C9" s="144" t="s">
        <v>76</v>
      </c>
      <c r="E9" s="144">
        <v>600</v>
      </c>
      <c r="F9" s="144" t="s">
        <v>41</v>
      </c>
    </row>
    <row r="10" spans="2:6" ht="16.5" customHeight="1">
      <c r="C10" s="144" t="s">
        <v>77</v>
      </c>
      <c r="D10" s="144" t="s">
        <v>78</v>
      </c>
      <c r="E10" s="144">
        <v>50</v>
      </c>
      <c r="F10" s="144" t="s">
        <v>41</v>
      </c>
    </row>
    <row r="11" spans="2:6" ht="16.5" customHeight="1">
      <c r="D11" s="144" t="s">
        <v>79</v>
      </c>
      <c r="E11" s="144">
        <v>65</v>
      </c>
      <c r="F11" s="144" t="s">
        <v>41</v>
      </c>
    </row>
    <row r="12" spans="2:6" ht="16.5" customHeight="1">
      <c r="D12" s="144" t="s">
        <v>80</v>
      </c>
      <c r="E12" s="144">
        <v>90</v>
      </c>
      <c r="F12" s="144" t="s">
        <v>41</v>
      </c>
    </row>
    <row r="13" spans="2:6" ht="16.5" customHeight="1">
      <c r="D13" s="144" t="s">
        <v>81</v>
      </c>
      <c r="E13" s="144">
        <v>100</v>
      </c>
      <c r="F13" s="144" t="s">
        <v>41</v>
      </c>
    </row>
    <row r="14" spans="2:6" ht="16.5" customHeight="1">
      <c r="D14" s="144" t="s">
        <v>88</v>
      </c>
      <c r="E14" s="144">
        <v>120</v>
      </c>
      <c r="F14" s="144" t="s">
        <v>41</v>
      </c>
    </row>
  </sheetData>
  <phoneticPr fontId="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2C73A-FB97-4620-A184-4AD7C384704D}">
  <sheetPr>
    <tabColor theme="5"/>
  </sheetPr>
  <dimension ref="B3:R28"/>
  <sheetViews>
    <sheetView workbookViewId="0"/>
  </sheetViews>
  <sheetFormatPr defaultRowHeight="16.5" customHeight="1"/>
  <cols>
    <col min="1" max="1" width="4.25" style="148" customWidth="1"/>
    <col min="2" max="6" width="10.75" style="148" customWidth="1"/>
    <col min="7" max="8" width="9" style="148"/>
    <col min="9" max="9" width="11.375" style="148" customWidth="1"/>
    <col min="10" max="10" width="3.125" style="148" customWidth="1"/>
    <col min="11" max="11" width="9" style="148"/>
    <col min="12" max="12" width="11.375" style="148" customWidth="1"/>
    <col min="13" max="13" width="3.125" style="148" customWidth="1"/>
    <col min="14" max="14" width="9" style="148"/>
    <col min="15" max="15" width="11.375" style="148" customWidth="1"/>
    <col min="16" max="16" width="3.125" style="148" customWidth="1"/>
    <col min="17" max="17" width="9" style="148"/>
    <col min="18" max="18" width="11.375" style="148" customWidth="1"/>
    <col min="19" max="16384" width="9" style="148"/>
  </cols>
  <sheetData>
    <row r="3" spans="2:18" ht="16.5" customHeight="1">
      <c r="B3" s="149" t="s">
        <v>89</v>
      </c>
      <c r="C3" s="150" t="s">
        <v>90</v>
      </c>
      <c r="D3" s="150" t="s">
        <v>91</v>
      </c>
      <c r="E3" s="151" t="s">
        <v>92</v>
      </c>
      <c r="F3" s="152" t="s">
        <v>93</v>
      </c>
      <c r="H3" s="153" t="s">
        <v>94</v>
      </c>
      <c r="I3" s="154" t="s">
        <v>95</v>
      </c>
      <c r="K3" s="153" t="s">
        <v>94</v>
      </c>
      <c r="L3" s="154" t="s">
        <v>95</v>
      </c>
      <c r="N3" s="153" t="s">
        <v>94</v>
      </c>
      <c r="O3" s="154" t="s">
        <v>95</v>
      </c>
      <c r="Q3" s="153" t="s">
        <v>94</v>
      </c>
      <c r="R3" s="154" t="s">
        <v>95</v>
      </c>
    </row>
    <row r="4" spans="2:18" ht="16.5" customHeight="1">
      <c r="B4" s="155">
        <v>5</v>
      </c>
      <c r="C4" s="156">
        <v>750</v>
      </c>
      <c r="D4" s="157">
        <f>IF($E$15&lt;=5,$E$15,5)</f>
        <v>0</v>
      </c>
      <c r="E4" s="158" t="str">
        <f>IF(D4&gt;=1,D4,"")</f>
        <v/>
      </c>
      <c r="F4" s="159">
        <f>+C4</f>
        <v>750</v>
      </c>
      <c r="H4" s="160">
        <v>1</v>
      </c>
      <c r="I4" s="161">
        <v>825</v>
      </c>
      <c r="J4" s="162"/>
      <c r="K4" s="160">
        <v>26</v>
      </c>
      <c r="L4" s="161">
        <v>4411</v>
      </c>
      <c r="M4" s="162"/>
      <c r="N4" s="160">
        <v>51</v>
      </c>
      <c r="O4" s="161">
        <v>8899</v>
      </c>
      <c r="P4" s="162"/>
      <c r="Q4" s="160">
        <v>76</v>
      </c>
      <c r="R4" s="161">
        <v>13667</v>
      </c>
    </row>
    <row r="5" spans="2:18" ht="16.5" customHeight="1">
      <c r="B5" s="163" t="s">
        <v>98</v>
      </c>
      <c r="C5" s="164">
        <v>155</v>
      </c>
      <c r="D5" s="165">
        <f>IF($E$15&lt;=15,$E$15-5,10)</f>
        <v>-5</v>
      </c>
      <c r="E5" s="166" t="str">
        <f t="shared" ref="E5:E11" si="0">IF(D5&gt;=1,D5,"")</f>
        <v/>
      </c>
      <c r="F5" s="167" t="str">
        <f>IF(D5&gt;=1,C5*E5,"")</f>
        <v/>
      </c>
      <c r="H5" s="168">
        <v>2</v>
      </c>
      <c r="I5" s="169">
        <v>825</v>
      </c>
      <c r="J5" s="162"/>
      <c r="K5" s="168">
        <v>27</v>
      </c>
      <c r="L5" s="169">
        <v>4587</v>
      </c>
      <c r="M5" s="162"/>
      <c r="N5" s="168">
        <v>52</v>
      </c>
      <c r="O5" s="169">
        <v>9080</v>
      </c>
      <c r="P5" s="162"/>
      <c r="Q5" s="168">
        <v>77</v>
      </c>
      <c r="R5" s="169">
        <v>13860</v>
      </c>
    </row>
    <row r="6" spans="2:18" ht="16.5" customHeight="1">
      <c r="B6" s="163" t="s">
        <v>99</v>
      </c>
      <c r="C6" s="164">
        <v>155</v>
      </c>
      <c r="D6" s="165">
        <f>IF($E$15&lt;=25,$E$15-15,10)</f>
        <v>-15</v>
      </c>
      <c r="E6" s="166" t="str">
        <f t="shared" si="0"/>
        <v/>
      </c>
      <c r="F6" s="167" t="str">
        <f t="shared" ref="F6:F11" si="1">IF(D6&gt;=1,C6*E6,"")</f>
        <v/>
      </c>
      <c r="H6" s="168">
        <v>3</v>
      </c>
      <c r="I6" s="169">
        <v>825</v>
      </c>
      <c r="J6" s="162"/>
      <c r="K6" s="168">
        <v>28</v>
      </c>
      <c r="L6" s="169">
        <v>4763</v>
      </c>
      <c r="M6" s="162"/>
      <c r="N6" s="168">
        <v>53</v>
      </c>
      <c r="O6" s="169">
        <v>9262</v>
      </c>
      <c r="P6" s="162"/>
      <c r="Q6" s="168">
        <v>78</v>
      </c>
      <c r="R6" s="169">
        <v>14052</v>
      </c>
    </row>
    <row r="7" spans="2:18" ht="16.5" customHeight="1">
      <c r="B7" s="163" t="s">
        <v>100</v>
      </c>
      <c r="C7" s="164">
        <v>160</v>
      </c>
      <c r="D7" s="165">
        <f>IF($E$15&lt;=35,$E$15-25,10)</f>
        <v>-25</v>
      </c>
      <c r="E7" s="166" t="str">
        <f t="shared" si="0"/>
        <v/>
      </c>
      <c r="F7" s="167" t="str">
        <f t="shared" si="1"/>
        <v/>
      </c>
      <c r="H7" s="168">
        <v>4</v>
      </c>
      <c r="I7" s="169">
        <v>825</v>
      </c>
      <c r="J7" s="162"/>
      <c r="K7" s="168">
        <v>29</v>
      </c>
      <c r="L7" s="169">
        <v>4939</v>
      </c>
      <c r="M7" s="162"/>
      <c r="N7" s="168">
        <v>54</v>
      </c>
      <c r="O7" s="169">
        <v>9443</v>
      </c>
      <c r="P7" s="162"/>
      <c r="Q7" s="168">
        <v>79</v>
      </c>
      <c r="R7" s="169">
        <v>14245</v>
      </c>
    </row>
    <row r="8" spans="2:18" ht="16.5" customHeight="1">
      <c r="B8" s="163" t="s">
        <v>101</v>
      </c>
      <c r="C8" s="164">
        <v>165</v>
      </c>
      <c r="D8" s="165">
        <f>IF($E$15&lt;=45,$E$15-35,10)</f>
        <v>-35</v>
      </c>
      <c r="E8" s="166" t="str">
        <f t="shared" si="0"/>
        <v/>
      </c>
      <c r="F8" s="167" t="str">
        <f>IF(D8&gt;=1,C8*E8,"")</f>
        <v/>
      </c>
      <c r="H8" s="168">
        <v>5</v>
      </c>
      <c r="I8" s="169">
        <v>825</v>
      </c>
      <c r="J8" s="162"/>
      <c r="K8" s="168">
        <v>30</v>
      </c>
      <c r="L8" s="169">
        <v>5115</v>
      </c>
      <c r="M8" s="162"/>
      <c r="N8" s="168">
        <v>55</v>
      </c>
      <c r="O8" s="169">
        <v>9625</v>
      </c>
      <c r="P8" s="162"/>
      <c r="Q8" s="168">
        <v>80</v>
      </c>
      <c r="R8" s="169">
        <v>14437</v>
      </c>
    </row>
    <row r="9" spans="2:18" ht="16.5" customHeight="1">
      <c r="B9" s="163" t="s">
        <v>102</v>
      </c>
      <c r="C9" s="164">
        <v>165</v>
      </c>
      <c r="D9" s="165">
        <f>IF($E$15&lt;=55,$E$15-45,10)</f>
        <v>-45</v>
      </c>
      <c r="E9" s="166" t="str">
        <f t="shared" si="0"/>
        <v/>
      </c>
      <c r="F9" s="167" t="str">
        <f t="shared" si="1"/>
        <v/>
      </c>
      <c r="H9" s="168">
        <v>6</v>
      </c>
      <c r="I9" s="169">
        <v>995</v>
      </c>
      <c r="J9" s="162"/>
      <c r="K9" s="168">
        <v>31</v>
      </c>
      <c r="L9" s="169">
        <v>5291</v>
      </c>
      <c r="M9" s="162"/>
      <c r="N9" s="168">
        <v>56</v>
      </c>
      <c r="O9" s="169">
        <v>9817</v>
      </c>
      <c r="P9" s="162"/>
      <c r="Q9" s="168">
        <v>81</v>
      </c>
      <c r="R9" s="169">
        <v>14630</v>
      </c>
    </row>
    <row r="10" spans="2:18" ht="16.5" customHeight="1">
      <c r="B10" s="163" t="s">
        <v>103</v>
      </c>
      <c r="C10" s="164">
        <v>175</v>
      </c>
      <c r="D10" s="165">
        <f>IF($E$15&lt;=100,$E$15-55,45)</f>
        <v>-55</v>
      </c>
      <c r="E10" s="166" t="str">
        <f t="shared" si="0"/>
        <v/>
      </c>
      <c r="F10" s="167" t="str">
        <f t="shared" si="1"/>
        <v/>
      </c>
      <c r="H10" s="168">
        <v>7</v>
      </c>
      <c r="I10" s="169">
        <v>1166</v>
      </c>
      <c r="J10" s="162"/>
      <c r="K10" s="168">
        <v>32</v>
      </c>
      <c r="L10" s="169">
        <v>5467</v>
      </c>
      <c r="M10" s="162"/>
      <c r="N10" s="168">
        <v>57</v>
      </c>
      <c r="O10" s="169">
        <v>10010</v>
      </c>
      <c r="P10" s="162"/>
      <c r="Q10" s="168">
        <v>82</v>
      </c>
      <c r="R10" s="169">
        <v>14822</v>
      </c>
    </row>
    <row r="11" spans="2:18" ht="16.5" customHeight="1">
      <c r="B11" s="170" t="s">
        <v>104</v>
      </c>
      <c r="C11" s="171">
        <v>210</v>
      </c>
      <c r="D11" s="172">
        <f>IF($E$15&lt;=9999,$E$15-100,0)</f>
        <v>-100</v>
      </c>
      <c r="E11" s="173" t="str">
        <f t="shared" si="0"/>
        <v/>
      </c>
      <c r="F11" s="174" t="str">
        <f t="shared" si="1"/>
        <v/>
      </c>
      <c r="H11" s="168">
        <v>8</v>
      </c>
      <c r="I11" s="169">
        <v>1336</v>
      </c>
      <c r="J11" s="162"/>
      <c r="K11" s="168">
        <v>33</v>
      </c>
      <c r="L11" s="169">
        <v>5643</v>
      </c>
      <c r="M11" s="162"/>
      <c r="N11" s="168">
        <v>58</v>
      </c>
      <c r="O11" s="169">
        <v>10202</v>
      </c>
      <c r="P11" s="162"/>
      <c r="Q11" s="168">
        <v>83</v>
      </c>
      <c r="R11" s="169">
        <v>15015</v>
      </c>
    </row>
    <row r="12" spans="2:18" ht="16.5" customHeight="1">
      <c r="B12" s="364" t="s">
        <v>96</v>
      </c>
      <c r="C12" s="365"/>
      <c r="D12" s="175">
        <f>SUM(D4:D11)</f>
        <v>-280</v>
      </c>
      <c r="E12" s="176">
        <f>SUM(E4:E11)</f>
        <v>0</v>
      </c>
      <c r="F12" s="183">
        <f>ROUNDDOWN(SUM(F4:F11),0)</f>
        <v>750</v>
      </c>
      <c r="H12" s="168">
        <v>9</v>
      </c>
      <c r="I12" s="169">
        <v>1507</v>
      </c>
      <c r="J12" s="162"/>
      <c r="K12" s="168">
        <v>34</v>
      </c>
      <c r="L12" s="169">
        <v>5819</v>
      </c>
      <c r="M12" s="162"/>
      <c r="N12" s="168">
        <v>59</v>
      </c>
      <c r="O12" s="169">
        <v>10395</v>
      </c>
      <c r="P12" s="162"/>
      <c r="Q12" s="168">
        <v>84</v>
      </c>
      <c r="R12" s="169">
        <v>15207</v>
      </c>
    </row>
    <row r="13" spans="2:18" ht="16.5" customHeight="1">
      <c r="H13" s="168">
        <v>10</v>
      </c>
      <c r="I13" s="169">
        <v>1677</v>
      </c>
      <c r="J13" s="162"/>
      <c r="K13" s="168">
        <v>35</v>
      </c>
      <c r="L13" s="169">
        <v>5995</v>
      </c>
      <c r="M13" s="162"/>
      <c r="N13" s="168">
        <v>60</v>
      </c>
      <c r="O13" s="169">
        <v>10587</v>
      </c>
      <c r="P13" s="162"/>
      <c r="Q13" s="168">
        <v>85</v>
      </c>
      <c r="R13" s="169">
        <v>15400</v>
      </c>
    </row>
    <row r="14" spans="2:18" ht="16.5" customHeight="1">
      <c r="H14" s="168">
        <v>11</v>
      </c>
      <c r="I14" s="169">
        <v>1848</v>
      </c>
      <c r="J14" s="162"/>
      <c r="K14" s="168">
        <v>36</v>
      </c>
      <c r="L14" s="169">
        <v>6176</v>
      </c>
      <c r="M14" s="162"/>
      <c r="N14" s="168">
        <v>61</v>
      </c>
      <c r="O14" s="169">
        <v>10780</v>
      </c>
      <c r="P14" s="162"/>
      <c r="Q14" s="168">
        <v>86</v>
      </c>
      <c r="R14" s="169">
        <v>15592</v>
      </c>
    </row>
    <row r="15" spans="2:18" ht="16.5" customHeight="1">
      <c r="B15" s="366" t="s">
        <v>92</v>
      </c>
      <c r="C15" s="366"/>
      <c r="D15" s="366"/>
      <c r="E15" s="177">
        <f>料金算定!E19</f>
        <v>0</v>
      </c>
      <c r="F15" s="148" t="s">
        <v>6</v>
      </c>
      <c r="H15" s="168">
        <v>12</v>
      </c>
      <c r="I15" s="169">
        <v>2018</v>
      </c>
      <c r="J15" s="162"/>
      <c r="K15" s="168">
        <v>37</v>
      </c>
      <c r="L15" s="169">
        <v>6358</v>
      </c>
      <c r="M15" s="162"/>
      <c r="N15" s="168">
        <v>62</v>
      </c>
      <c r="O15" s="169">
        <v>10972</v>
      </c>
      <c r="P15" s="162"/>
      <c r="Q15" s="168">
        <v>87</v>
      </c>
      <c r="R15" s="169">
        <v>15785</v>
      </c>
    </row>
    <row r="16" spans="2:18" ht="16.5" customHeight="1">
      <c r="C16" s="178"/>
      <c r="E16" s="178"/>
      <c r="H16" s="168">
        <v>13</v>
      </c>
      <c r="I16" s="169">
        <v>2189</v>
      </c>
      <c r="J16" s="162"/>
      <c r="K16" s="168">
        <v>38</v>
      </c>
      <c r="L16" s="169">
        <v>6539</v>
      </c>
      <c r="M16" s="162"/>
      <c r="N16" s="168">
        <v>63</v>
      </c>
      <c r="O16" s="169">
        <v>11165</v>
      </c>
      <c r="P16" s="162"/>
      <c r="Q16" s="168">
        <v>88</v>
      </c>
      <c r="R16" s="169">
        <v>15977</v>
      </c>
    </row>
    <row r="17" spans="2:18" ht="16.5" customHeight="1">
      <c r="B17" s="367" t="s">
        <v>97</v>
      </c>
      <c r="C17" s="367"/>
      <c r="D17" s="367"/>
      <c r="E17" s="182">
        <f>INT(+F12*1.1)</f>
        <v>825</v>
      </c>
      <c r="F17" s="179" t="s">
        <v>41</v>
      </c>
      <c r="H17" s="168">
        <v>14</v>
      </c>
      <c r="I17" s="169">
        <v>2359</v>
      </c>
      <c r="J17" s="162"/>
      <c r="K17" s="168">
        <v>39</v>
      </c>
      <c r="L17" s="169">
        <v>6721</v>
      </c>
      <c r="M17" s="162"/>
      <c r="N17" s="168">
        <v>64</v>
      </c>
      <c r="O17" s="169">
        <v>11357</v>
      </c>
      <c r="P17" s="162"/>
      <c r="Q17" s="168">
        <v>89</v>
      </c>
      <c r="R17" s="169">
        <v>16170</v>
      </c>
    </row>
    <row r="18" spans="2:18" ht="16.5" customHeight="1">
      <c r="H18" s="168">
        <v>15</v>
      </c>
      <c r="I18" s="169">
        <v>2530</v>
      </c>
      <c r="J18" s="162"/>
      <c r="K18" s="168">
        <v>40</v>
      </c>
      <c r="L18" s="169">
        <v>6902</v>
      </c>
      <c r="M18" s="162"/>
      <c r="N18" s="168">
        <v>65</v>
      </c>
      <c r="O18" s="169">
        <v>11550</v>
      </c>
      <c r="P18" s="162"/>
      <c r="Q18" s="168">
        <v>90</v>
      </c>
      <c r="R18" s="169">
        <v>16362</v>
      </c>
    </row>
    <row r="19" spans="2:18" ht="16.5" customHeight="1">
      <c r="H19" s="168">
        <v>16</v>
      </c>
      <c r="I19" s="169">
        <v>2700</v>
      </c>
      <c r="J19" s="162"/>
      <c r="K19" s="168">
        <v>41</v>
      </c>
      <c r="L19" s="169">
        <v>7084</v>
      </c>
      <c r="M19" s="162"/>
      <c r="N19" s="168">
        <v>66</v>
      </c>
      <c r="O19" s="169">
        <v>11742</v>
      </c>
      <c r="P19" s="162"/>
      <c r="Q19" s="168">
        <v>91</v>
      </c>
      <c r="R19" s="169">
        <v>16555</v>
      </c>
    </row>
    <row r="20" spans="2:18" ht="16.5" customHeight="1">
      <c r="H20" s="168">
        <v>17</v>
      </c>
      <c r="I20" s="169">
        <v>2871</v>
      </c>
      <c r="J20" s="162"/>
      <c r="K20" s="168">
        <v>42</v>
      </c>
      <c r="L20" s="169">
        <v>7265</v>
      </c>
      <c r="M20" s="162"/>
      <c r="N20" s="168">
        <v>67</v>
      </c>
      <c r="O20" s="169">
        <v>11935</v>
      </c>
      <c r="P20" s="162"/>
      <c r="Q20" s="168">
        <v>92</v>
      </c>
      <c r="R20" s="169">
        <v>16747</v>
      </c>
    </row>
    <row r="21" spans="2:18" ht="16.5" customHeight="1">
      <c r="H21" s="168">
        <v>18</v>
      </c>
      <c r="I21" s="169">
        <v>3041</v>
      </c>
      <c r="J21" s="162"/>
      <c r="K21" s="168">
        <v>43</v>
      </c>
      <c r="L21" s="169">
        <v>7447</v>
      </c>
      <c r="M21" s="162"/>
      <c r="N21" s="168">
        <v>68</v>
      </c>
      <c r="O21" s="169">
        <v>12127</v>
      </c>
      <c r="P21" s="162"/>
      <c r="Q21" s="168">
        <v>93</v>
      </c>
      <c r="R21" s="169">
        <v>16940</v>
      </c>
    </row>
    <row r="22" spans="2:18" ht="16.5" customHeight="1">
      <c r="H22" s="168">
        <v>19</v>
      </c>
      <c r="I22" s="169">
        <v>3212</v>
      </c>
      <c r="J22" s="162"/>
      <c r="K22" s="168">
        <v>44</v>
      </c>
      <c r="L22" s="169">
        <v>7628</v>
      </c>
      <c r="M22" s="162"/>
      <c r="N22" s="168">
        <v>69</v>
      </c>
      <c r="O22" s="169">
        <v>12320</v>
      </c>
      <c r="P22" s="162"/>
      <c r="Q22" s="168">
        <v>94</v>
      </c>
      <c r="R22" s="169">
        <v>17132</v>
      </c>
    </row>
    <row r="23" spans="2:18" ht="16.5" customHeight="1">
      <c r="H23" s="168">
        <v>20</v>
      </c>
      <c r="I23" s="169">
        <v>3382</v>
      </c>
      <c r="J23" s="162"/>
      <c r="K23" s="168">
        <v>45</v>
      </c>
      <c r="L23" s="169">
        <v>7810</v>
      </c>
      <c r="M23" s="162"/>
      <c r="N23" s="168">
        <v>70</v>
      </c>
      <c r="O23" s="169">
        <v>12512</v>
      </c>
      <c r="P23" s="162"/>
      <c r="Q23" s="168">
        <v>95</v>
      </c>
      <c r="R23" s="169">
        <v>17325</v>
      </c>
    </row>
    <row r="24" spans="2:18" ht="16.5" customHeight="1">
      <c r="H24" s="168">
        <v>21</v>
      </c>
      <c r="I24" s="169">
        <v>3553</v>
      </c>
      <c r="J24" s="162"/>
      <c r="K24" s="168">
        <v>46</v>
      </c>
      <c r="L24" s="169">
        <v>7991</v>
      </c>
      <c r="M24" s="162"/>
      <c r="N24" s="168">
        <v>71</v>
      </c>
      <c r="O24" s="169">
        <v>12705</v>
      </c>
      <c r="P24" s="162"/>
      <c r="Q24" s="168">
        <v>96</v>
      </c>
      <c r="R24" s="169">
        <v>17517</v>
      </c>
    </row>
    <row r="25" spans="2:18" ht="16.5" customHeight="1">
      <c r="H25" s="168">
        <v>22</v>
      </c>
      <c r="I25" s="169">
        <v>3723</v>
      </c>
      <c r="J25" s="162"/>
      <c r="K25" s="168">
        <v>47</v>
      </c>
      <c r="L25" s="169">
        <v>8173</v>
      </c>
      <c r="M25" s="162"/>
      <c r="N25" s="168">
        <v>72</v>
      </c>
      <c r="O25" s="169">
        <v>12897</v>
      </c>
      <c r="P25" s="162"/>
      <c r="Q25" s="168">
        <v>97</v>
      </c>
      <c r="R25" s="169">
        <v>17710</v>
      </c>
    </row>
    <row r="26" spans="2:18" ht="16.5" customHeight="1">
      <c r="H26" s="168">
        <v>23</v>
      </c>
      <c r="I26" s="169">
        <v>3894</v>
      </c>
      <c r="J26" s="162"/>
      <c r="K26" s="168">
        <v>48</v>
      </c>
      <c r="L26" s="169">
        <v>8354</v>
      </c>
      <c r="M26" s="162"/>
      <c r="N26" s="168">
        <v>73</v>
      </c>
      <c r="O26" s="169">
        <v>13090</v>
      </c>
      <c r="P26" s="162"/>
      <c r="Q26" s="168">
        <v>98</v>
      </c>
      <c r="R26" s="169">
        <v>17902</v>
      </c>
    </row>
    <row r="27" spans="2:18" ht="16.5" customHeight="1">
      <c r="H27" s="168">
        <v>24</v>
      </c>
      <c r="I27" s="169">
        <v>4064</v>
      </c>
      <c r="J27" s="162"/>
      <c r="K27" s="168">
        <v>49</v>
      </c>
      <c r="L27" s="169">
        <v>8536</v>
      </c>
      <c r="M27" s="162"/>
      <c r="N27" s="168">
        <v>74</v>
      </c>
      <c r="O27" s="169">
        <v>13282</v>
      </c>
      <c r="P27" s="162"/>
      <c r="Q27" s="168">
        <v>99</v>
      </c>
      <c r="R27" s="169">
        <v>18095</v>
      </c>
    </row>
    <row r="28" spans="2:18" ht="16.5" customHeight="1">
      <c r="H28" s="180">
        <v>25</v>
      </c>
      <c r="I28" s="181">
        <v>4235</v>
      </c>
      <c r="J28" s="162"/>
      <c r="K28" s="180">
        <v>50</v>
      </c>
      <c r="L28" s="181">
        <v>8717</v>
      </c>
      <c r="M28" s="162"/>
      <c r="N28" s="180">
        <v>75</v>
      </c>
      <c r="O28" s="181">
        <v>13475</v>
      </c>
      <c r="P28" s="162"/>
      <c r="Q28" s="180">
        <v>100</v>
      </c>
      <c r="R28" s="181">
        <v>18287</v>
      </c>
    </row>
  </sheetData>
  <mergeCells count="3">
    <mergeCell ref="B12:C12"/>
    <mergeCell ref="B15:D15"/>
    <mergeCell ref="B17:D17"/>
  </mergeCells>
  <phoneticPr fontId="1"/>
  <printOptions horizontalCentered="1"/>
  <pageMargins left="0.59055118110236227" right="0.59055118110236227" top="0.59055118110236227" bottom="0.39370078740157483" header="0.31496062992125984" footer="0.31496062992125984"/>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38F02-780D-44D8-BDA1-7DC7E3613637}">
  <sheetPr>
    <tabColor rgb="FF00B050"/>
  </sheetPr>
  <dimension ref="B3:F16"/>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INT(ROUNDDOWN(IF(B4&lt;=0,0,IF(B4&lt;=10,E10,IF(B4&lt;=20,E11,IF(B4&lt;=30,E12,IF(B4&lt;=50,E13,IF(B4&lt;=100,E14,IF(B4&lt;=500,E15,IF(B4&gt;=501,E16,""))))))))*B4+E9,0)*1.1)</f>
        <v>706</v>
      </c>
      <c r="E4" s="145" t="s">
        <v>41</v>
      </c>
    </row>
    <row r="5" spans="2:6" s="146" customFormat="1" ht="16.5" customHeight="1">
      <c r="D5" s="146" t="s">
        <v>87</v>
      </c>
    </row>
    <row r="6" spans="2:6" ht="16.5" customHeight="1">
      <c r="D6" s="147">
        <f>INT(ROUNDDOWN(IF(B4&lt;=0,0,IF(B4&lt;=10,E10,IF(B4&lt;=20,E11,IF(B4&lt;=30,E12,IF(B4&lt;=50,E13,IF(B4&lt;=100,E14,IF(B4&lt;=500,E15,IF(B4&gt;=501,E16,""))))))))*B4+E9,0))</f>
        <v>642</v>
      </c>
      <c r="E6" s="145" t="s">
        <v>41</v>
      </c>
    </row>
    <row r="8" spans="2:6" ht="16.5" customHeight="1">
      <c r="C8" s="144" t="s">
        <v>85</v>
      </c>
    </row>
    <row r="9" spans="2:6" ht="16.5" customHeight="1">
      <c r="C9" s="144" t="s">
        <v>76</v>
      </c>
      <c r="E9" s="144">
        <v>642</v>
      </c>
      <c r="F9" s="144" t="s">
        <v>41</v>
      </c>
    </row>
    <row r="10" spans="2:6" ht="16.5" customHeight="1">
      <c r="C10" s="144" t="s">
        <v>77</v>
      </c>
      <c r="D10" s="144" t="s">
        <v>78</v>
      </c>
      <c r="E10" s="144">
        <v>58</v>
      </c>
      <c r="F10" s="144" t="s">
        <v>41</v>
      </c>
    </row>
    <row r="11" spans="2:6" ht="16.5" customHeight="1">
      <c r="D11" s="144" t="s">
        <v>79</v>
      </c>
      <c r="E11" s="144">
        <v>74</v>
      </c>
      <c r="F11" s="144" t="s">
        <v>41</v>
      </c>
    </row>
    <row r="12" spans="2:6" ht="16.5" customHeight="1">
      <c r="D12" s="144" t="s">
        <v>80</v>
      </c>
      <c r="E12" s="144">
        <v>107</v>
      </c>
      <c r="F12" s="144" t="s">
        <v>41</v>
      </c>
    </row>
    <row r="13" spans="2:6" ht="16.5" customHeight="1">
      <c r="D13" s="144" t="s">
        <v>81</v>
      </c>
      <c r="E13" s="144">
        <v>133</v>
      </c>
      <c r="F13" s="144" t="s">
        <v>41</v>
      </c>
    </row>
    <row r="14" spans="2:6" ht="16.5" customHeight="1">
      <c r="D14" s="144" t="s">
        <v>82</v>
      </c>
      <c r="E14" s="144">
        <v>160</v>
      </c>
      <c r="F14" s="144" t="s">
        <v>41</v>
      </c>
    </row>
    <row r="15" spans="2:6" ht="16.5" customHeight="1">
      <c r="D15" s="144" t="s">
        <v>83</v>
      </c>
      <c r="E15" s="144">
        <v>187</v>
      </c>
      <c r="F15" s="144" t="s">
        <v>41</v>
      </c>
    </row>
    <row r="16" spans="2:6" ht="16.5" customHeight="1">
      <c r="D16" s="144" t="s">
        <v>112</v>
      </c>
      <c r="E16" s="144">
        <v>219</v>
      </c>
      <c r="F16" s="144" t="s">
        <v>41</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E290EE-BA84-4DAE-9C73-ED1795899B77}">
  <dimension ref="A1:V32"/>
  <sheetViews>
    <sheetView workbookViewId="0"/>
  </sheetViews>
  <sheetFormatPr defaultRowHeight="16.5" customHeight="1"/>
  <cols>
    <col min="1" max="2" width="9" style="1"/>
    <col min="3" max="3" width="2.5" style="1" customWidth="1"/>
    <col min="4" max="4" width="9" style="1"/>
    <col min="5" max="5" width="2.5" style="1" customWidth="1"/>
    <col min="6" max="6" width="9" style="1"/>
    <col min="7" max="7" width="2.5" style="1" customWidth="1"/>
    <col min="8" max="8" width="9" style="1"/>
    <col min="9" max="9" width="2.5" style="1" customWidth="1"/>
    <col min="10" max="11" width="9" style="1"/>
    <col min="12" max="12" width="11.5" style="1" bestFit="1" customWidth="1"/>
    <col min="13" max="13" width="3.75" style="1" bestFit="1" customWidth="1"/>
    <col min="14" max="16" width="10" style="1" customWidth="1"/>
    <col min="17" max="18" width="11.25" style="1" bestFit="1" customWidth="1"/>
    <col min="19" max="19" width="11.5" style="1" bestFit="1" customWidth="1"/>
    <col min="20" max="16384" width="9" style="1"/>
  </cols>
  <sheetData>
    <row r="1" spans="1:22" s="38" customFormat="1" ht="16.5" customHeight="1">
      <c r="B1" s="37">
        <v>1</v>
      </c>
      <c r="C1" s="37">
        <v>2</v>
      </c>
      <c r="D1" s="37">
        <v>3</v>
      </c>
      <c r="E1" s="37">
        <v>4</v>
      </c>
      <c r="F1" s="37">
        <v>5</v>
      </c>
      <c r="G1" s="37">
        <v>6</v>
      </c>
      <c r="H1" s="37">
        <v>7</v>
      </c>
      <c r="I1" s="37">
        <v>8</v>
      </c>
      <c r="J1" s="37">
        <v>9</v>
      </c>
      <c r="K1" s="37">
        <v>10</v>
      </c>
      <c r="L1" s="37">
        <v>11</v>
      </c>
      <c r="M1" s="37">
        <v>12</v>
      </c>
      <c r="N1" s="37">
        <v>13</v>
      </c>
      <c r="O1" s="37">
        <v>14</v>
      </c>
      <c r="P1" s="37">
        <v>15</v>
      </c>
      <c r="Q1" s="37">
        <v>16</v>
      </c>
      <c r="R1" s="37">
        <v>17</v>
      </c>
      <c r="S1" s="37">
        <v>18</v>
      </c>
    </row>
    <row r="2" spans="1:22" ht="16.5" customHeight="1">
      <c r="A2" s="185" t="s">
        <v>114</v>
      </c>
      <c r="B2" s="1" t="s">
        <v>7</v>
      </c>
      <c r="D2" s="1" t="s">
        <v>8</v>
      </c>
      <c r="F2" s="1" t="s">
        <v>3</v>
      </c>
      <c r="H2" s="1" t="s">
        <v>15</v>
      </c>
      <c r="N2" s="186" t="s">
        <v>46</v>
      </c>
      <c r="O2" s="186" t="s">
        <v>39</v>
      </c>
      <c r="P2" s="186" t="s">
        <v>40</v>
      </c>
      <c r="Q2" s="187" t="s">
        <v>51</v>
      </c>
      <c r="R2" s="187" t="s">
        <v>52</v>
      </c>
      <c r="S2" s="187" t="s">
        <v>40</v>
      </c>
      <c r="T2" s="188" t="s">
        <v>49</v>
      </c>
      <c r="U2" s="188" t="s">
        <v>50</v>
      </c>
      <c r="V2" s="188" t="s">
        <v>40</v>
      </c>
    </row>
    <row r="3" spans="1:22" ht="16.5" customHeight="1">
      <c r="B3" s="1">
        <v>1</v>
      </c>
      <c r="D3" s="1">
        <v>13</v>
      </c>
      <c r="F3" s="1" t="s">
        <v>9</v>
      </c>
      <c r="H3" s="1" t="s">
        <v>11</v>
      </c>
      <c r="J3" s="1" t="s">
        <v>38</v>
      </c>
      <c r="K3" s="1" t="s">
        <v>39</v>
      </c>
      <c r="L3" s="1" t="s">
        <v>48</v>
      </c>
      <c r="N3" s="42">
        <f>'二本松-現行'!F5</f>
        <v>0</v>
      </c>
      <c r="O3" s="42">
        <f>ROUNDDOWN(料金算定!$E$19*'二本松-現行'!F7,0)</f>
        <v>0</v>
      </c>
      <c r="P3" s="41"/>
      <c r="Q3" s="40"/>
      <c r="R3" s="40"/>
      <c r="S3" s="39"/>
      <c r="T3" s="36"/>
      <c r="U3" s="36"/>
      <c r="V3" s="35"/>
    </row>
    <row r="4" spans="1:22" ht="16.5" customHeight="1">
      <c r="B4" s="1">
        <v>2</v>
      </c>
      <c r="D4" s="1">
        <v>20</v>
      </c>
      <c r="F4" s="1" t="s">
        <v>10</v>
      </c>
      <c r="H4" s="1" t="s">
        <v>12</v>
      </c>
      <c r="J4" s="1" t="s">
        <v>38</v>
      </c>
      <c r="K4" s="1" t="s">
        <v>39</v>
      </c>
      <c r="L4" s="1" t="s">
        <v>48</v>
      </c>
      <c r="N4" s="42">
        <f>'岳-現行'!F5</f>
        <v>0</v>
      </c>
      <c r="O4" s="42">
        <f>ROUNDDOWN(料金算定!$E$19*'岳-現行'!F7,0)</f>
        <v>0</v>
      </c>
      <c r="P4" s="41"/>
      <c r="Q4" s="40"/>
      <c r="R4" s="40"/>
      <c r="S4" s="39"/>
      <c r="T4" s="36"/>
      <c r="U4" s="36"/>
      <c r="V4" s="35"/>
    </row>
    <row r="5" spans="1:22" ht="16.5" customHeight="1">
      <c r="B5" s="1">
        <v>3</v>
      </c>
      <c r="D5" s="1">
        <v>25</v>
      </c>
      <c r="H5" s="1" t="s">
        <v>13</v>
      </c>
      <c r="J5" s="1" t="s">
        <v>46</v>
      </c>
      <c r="K5" s="1" t="s">
        <v>47</v>
      </c>
      <c r="L5" s="1" t="s">
        <v>40</v>
      </c>
      <c r="N5" s="42" t="b">
        <f>IF(料金算定!$E$15="家庭用",Q5,IF(料金算定!$E$15="営業用",T5,FALSE))</f>
        <v>0</v>
      </c>
      <c r="O5" s="42" t="b">
        <f>IF(料金算定!$E$15="家庭用",R5,IF(料金算定!$E$15="営業用",U5,FALSE))</f>
        <v>0</v>
      </c>
      <c r="P5" s="42" t="b">
        <f>IF(料金算定!$E$15="家庭用",S5,IF(料金算定!$E$15="営業用",V5,FALSE))</f>
        <v>0</v>
      </c>
      <c r="Q5" s="40">
        <f>'安達（家庭用)-現行'!F8</f>
        <v>940</v>
      </c>
      <c r="R5" s="40">
        <f>ROUNDDOWN('安達（家庭用)-現行'!E7*'安達（家庭用)-現行'!F7,0)</f>
        <v>0</v>
      </c>
      <c r="S5" s="40">
        <f>'安達（家庭用)-現行'!F5</f>
        <v>0</v>
      </c>
      <c r="T5" s="36">
        <f>'安達（営業用）-現行'!F8</f>
        <v>2050</v>
      </c>
      <c r="U5" s="36">
        <f>ROUNDDOWN('安達（営業用）-現行'!E7*'安達（営業用）-現行'!F7,0)</f>
        <v>0</v>
      </c>
      <c r="V5" s="36">
        <f>'安達（営業用）-現行'!F5</f>
        <v>0</v>
      </c>
    </row>
    <row r="6" spans="1:22" ht="16.5" customHeight="1">
      <c r="B6" s="1">
        <v>4</v>
      </c>
      <c r="D6" s="1">
        <v>30</v>
      </c>
      <c r="H6" s="1" t="s">
        <v>14</v>
      </c>
      <c r="J6" s="1" t="s">
        <v>46</v>
      </c>
      <c r="K6" s="1" t="s">
        <v>47</v>
      </c>
      <c r="L6" s="1" t="s">
        <v>40</v>
      </c>
      <c r="N6" s="42" t="b">
        <f>IF(料金算定!$E$15="家庭用",Q6,IF(料金算定!$E$15="営業用",T6,FALSE))</f>
        <v>0</v>
      </c>
      <c r="O6" s="42" t="b">
        <f>IF(料金算定!$E$15="家庭用",R6,IF(料金算定!$E$15="営業用",U6,FALSE))</f>
        <v>0</v>
      </c>
      <c r="P6" s="42" t="b">
        <f>IF(料金算定!$E$15="家庭用",S6,IF(料金算定!$E$15="営業用",V6,FALSE))</f>
        <v>0</v>
      </c>
      <c r="Q6" s="40">
        <f>'安達（家庭用)-現行'!F8</f>
        <v>940</v>
      </c>
      <c r="R6" s="40">
        <f>ROUNDDOWN('安達（家庭用)-現行'!E7*'安達（家庭用)-現行'!F7,0)</f>
        <v>0</v>
      </c>
      <c r="S6" s="40">
        <f>'安達（家庭用)-現行'!F5</f>
        <v>0</v>
      </c>
      <c r="T6" s="36">
        <f>'安達（営業用）-現行'!F8</f>
        <v>2050</v>
      </c>
      <c r="U6" s="36">
        <f>ROUNDDOWN('安達（営業用）-現行'!E7*'安達（営業用）-現行'!F7,0)</f>
        <v>0</v>
      </c>
      <c r="V6" s="36">
        <f>'安達（営業用）-現行'!F5</f>
        <v>0</v>
      </c>
    </row>
    <row r="7" spans="1:22" ht="16.5" customHeight="1">
      <c r="D7" s="1">
        <v>40</v>
      </c>
    </row>
    <row r="8" spans="1:22" ht="16.5" customHeight="1">
      <c r="D8" s="1">
        <v>50</v>
      </c>
    </row>
    <row r="9" spans="1:22" ht="16.5" customHeight="1">
      <c r="D9" s="1">
        <v>65</v>
      </c>
    </row>
    <row r="10" spans="1:22" ht="16.5" customHeight="1">
      <c r="D10" s="1">
        <v>75</v>
      </c>
    </row>
    <row r="11" spans="1:22" ht="16.5" customHeight="1">
      <c r="D11" s="1">
        <v>100</v>
      </c>
    </row>
    <row r="14" spans="1:22" ht="16.5" customHeight="1">
      <c r="A14" s="192" t="s">
        <v>115</v>
      </c>
      <c r="B14" s="1" t="s">
        <v>7</v>
      </c>
      <c r="D14" s="1" t="s">
        <v>8</v>
      </c>
      <c r="F14" s="1" t="s">
        <v>3</v>
      </c>
      <c r="H14" s="1" t="s">
        <v>15</v>
      </c>
      <c r="N14" s="186" t="s">
        <v>46</v>
      </c>
      <c r="O14" s="186" t="s">
        <v>39</v>
      </c>
      <c r="P14" s="186" t="s">
        <v>40</v>
      </c>
      <c r="Q14" s="189"/>
      <c r="R14" s="189"/>
      <c r="S14" s="189"/>
      <c r="T14" s="189"/>
      <c r="U14" s="189"/>
      <c r="V14" s="189"/>
    </row>
    <row r="15" spans="1:22" ht="16.5" customHeight="1">
      <c r="B15" s="1">
        <v>1</v>
      </c>
      <c r="F15" s="1" t="s">
        <v>9</v>
      </c>
      <c r="H15" s="1" t="s">
        <v>11</v>
      </c>
      <c r="J15" s="1" t="s">
        <v>38</v>
      </c>
      <c r="K15" s="1" t="s">
        <v>39</v>
      </c>
      <c r="L15" s="1" t="s">
        <v>48</v>
      </c>
      <c r="N15" s="42">
        <f>'二本松-R7'!F5</f>
        <v>0</v>
      </c>
      <c r="O15" s="42">
        <f>ROUNDDOWN(料金算定!$E$19*'二本松-R7'!F7,0)</f>
        <v>0</v>
      </c>
      <c r="P15" s="41"/>
      <c r="Q15" s="190"/>
      <c r="R15" s="190"/>
      <c r="S15" s="191"/>
      <c r="T15" s="190"/>
      <c r="U15" s="190"/>
      <c r="V15" s="191"/>
    </row>
    <row r="16" spans="1:22" ht="16.5" customHeight="1">
      <c r="B16" s="1">
        <v>2</v>
      </c>
      <c r="F16" s="1" t="s">
        <v>10</v>
      </c>
      <c r="H16" s="1" t="s">
        <v>12</v>
      </c>
      <c r="J16" s="1" t="s">
        <v>38</v>
      </c>
      <c r="K16" s="1" t="s">
        <v>39</v>
      </c>
      <c r="L16" s="1" t="s">
        <v>48</v>
      </c>
      <c r="N16" s="42">
        <f>'岳-R7'!F5</f>
        <v>0</v>
      </c>
      <c r="O16" s="42">
        <f>ROUNDDOWN(料金算定!$E$19*'岳-R7'!F7,0)</f>
        <v>0</v>
      </c>
      <c r="P16" s="41"/>
      <c r="Q16" s="190"/>
      <c r="R16" s="190"/>
      <c r="S16" s="191"/>
      <c r="T16" s="190"/>
      <c r="U16" s="190"/>
      <c r="V16" s="191"/>
    </row>
    <row r="17" spans="1:22" ht="16.5" customHeight="1">
      <c r="B17" s="1">
        <v>3</v>
      </c>
      <c r="H17" s="1" t="s">
        <v>13</v>
      </c>
      <c r="J17" s="1" t="s">
        <v>46</v>
      </c>
      <c r="K17" s="1" t="s">
        <v>47</v>
      </c>
      <c r="L17" s="1" t="s">
        <v>40</v>
      </c>
      <c r="N17" s="42">
        <f>'安達-R7'!F5</f>
        <v>0</v>
      </c>
      <c r="O17" s="42">
        <f>ROUNDDOWN(料金算定!$E$19*'安達-R7'!F7,0)</f>
        <v>0</v>
      </c>
      <c r="P17" s="42"/>
      <c r="Q17" s="190"/>
      <c r="R17" s="190"/>
      <c r="S17" s="190"/>
      <c r="T17" s="190"/>
      <c r="U17" s="190"/>
      <c r="V17" s="190"/>
    </row>
    <row r="18" spans="1:22" ht="16.5" customHeight="1">
      <c r="B18" s="1">
        <v>4</v>
      </c>
      <c r="H18" s="1" t="s">
        <v>14</v>
      </c>
      <c r="J18" s="1" t="s">
        <v>46</v>
      </c>
      <c r="K18" s="1" t="s">
        <v>47</v>
      </c>
      <c r="L18" s="1" t="s">
        <v>40</v>
      </c>
      <c r="N18" s="42">
        <f>'安達-R7'!F5</f>
        <v>0</v>
      </c>
      <c r="O18" s="42">
        <f>ROUNDDOWN(料金算定!$E$19*'安達-R7'!F7,0)</f>
        <v>0</v>
      </c>
      <c r="P18" s="42"/>
      <c r="Q18" s="190"/>
      <c r="R18" s="190"/>
      <c r="S18" s="190"/>
      <c r="T18" s="190"/>
      <c r="U18" s="190"/>
      <c r="V18" s="190"/>
    </row>
    <row r="21" spans="1:22" ht="16.5" customHeight="1">
      <c r="A21" s="193" t="s">
        <v>116</v>
      </c>
      <c r="B21" s="1" t="s">
        <v>7</v>
      </c>
      <c r="D21" s="1" t="s">
        <v>8</v>
      </c>
      <c r="F21" s="1" t="s">
        <v>3</v>
      </c>
      <c r="H21" s="1" t="s">
        <v>15</v>
      </c>
      <c r="N21" s="186" t="s">
        <v>46</v>
      </c>
      <c r="O21" s="186" t="s">
        <v>39</v>
      </c>
      <c r="P21" s="186" t="s">
        <v>40</v>
      </c>
      <c r="Q21" s="189"/>
      <c r="R21" s="189"/>
      <c r="S21" s="189"/>
      <c r="T21" s="189"/>
      <c r="U21" s="189"/>
      <c r="V21" s="189"/>
    </row>
    <row r="22" spans="1:22" ht="16.5" customHeight="1">
      <c r="B22" s="1">
        <v>1</v>
      </c>
      <c r="F22" s="1" t="s">
        <v>9</v>
      </c>
      <c r="H22" s="1" t="s">
        <v>11</v>
      </c>
      <c r="J22" s="1" t="s">
        <v>38</v>
      </c>
      <c r="K22" s="1" t="s">
        <v>39</v>
      </c>
      <c r="L22" s="1" t="s">
        <v>48</v>
      </c>
      <c r="N22" s="42">
        <f>'二本松-R8'!F5</f>
        <v>0</v>
      </c>
      <c r="O22" s="42">
        <f>ROUNDDOWN(料金算定!$E$19*'二本松-R8'!F7,0)</f>
        <v>0</v>
      </c>
      <c r="P22" s="41"/>
      <c r="Q22" s="190"/>
      <c r="R22" s="190"/>
      <c r="S22" s="191"/>
      <c r="T22" s="190"/>
      <c r="U22" s="190"/>
      <c r="V22" s="191"/>
    </row>
    <row r="23" spans="1:22" ht="16.5" customHeight="1">
      <c r="B23" s="1">
        <v>2</v>
      </c>
      <c r="F23" s="1" t="s">
        <v>10</v>
      </c>
      <c r="H23" s="1" t="s">
        <v>12</v>
      </c>
      <c r="J23" s="1" t="s">
        <v>38</v>
      </c>
      <c r="K23" s="1" t="s">
        <v>39</v>
      </c>
      <c r="L23" s="1" t="s">
        <v>48</v>
      </c>
      <c r="N23" s="42">
        <f>'岳-R8'!F5</f>
        <v>0</v>
      </c>
      <c r="O23" s="42">
        <f>ROUNDDOWN(料金算定!$E$19*'岳-R8'!F7,0)</f>
        <v>0</v>
      </c>
      <c r="P23" s="41"/>
      <c r="Q23" s="190"/>
      <c r="R23" s="190"/>
      <c r="S23" s="191"/>
      <c r="T23" s="190"/>
      <c r="U23" s="190"/>
      <c r="V23" s="191"/>
    </row>
    <row r="24" spans="1:22" ht="16.5" customHeight="1">
      <c r="B24" s="1">
        <v>3</v>
      </c>
      <c r="H24" s="1" t="s">
        <v>13</v>
      </c>
      <c r="J24" s="1" t="s">
        <v>46</v>
      </c>
      <c r="K24" s="1" t="s">
        <v>47</v>
      </c>
      <c r="L24" s="1" t="s">
        <v>40</v>
      </c>
      <c r="N24" s="42">
        <f>'安達-R8'!F5</f>
        <v>0</v>
      </c>
      <c r="O24" s="42">
        <f>ROUNDDOWN(料金算定!$E$19*'安達-R8'!F7,0)</f>
        <v>0</v>
      </c>
      <c r="P24" s="42"/>
      <c r="Q24" s="190"/>
      <c r="R24" s="190"/>
      <c r="S24" s="190"/>
      <c r="T24" s="190"/>
      <c r="U24" s="190"/>
      <c r="V24" s="190"/>
    </row>
    <row r="25" spans="1:22" ht="16.5" customHeight="1">
      <c r="B25" s="1">
        <v>4</v>
      </c>
      <c r="H25" s="1" t="s">
        <v>14</v>
      </c>
      <c r="J25" s="1" t="s">
        <v>46</v>
      </c>
      <c r="K25" s="1" t="s">
        <v>47</v>
      </c>
      <c r="L25" s="1" t="s">
        <v>40</v>
      </c>
      <c r="N25" s="42">
        <f>'安達-R8'!F5</f>
        <v>0</v>
      </c>
      <c r="O25" s="42">
        <f>ROUNDDOWN(料金算定!$E$19*'安達-R8'!F7,0)</f>
        <v>0</v>
      </c>
      <c r="P25" s="42"/>
      <c r="Q25" s="190"/>
      <c r="R25" s="190"/>
      <c r="S25" s="190"/>
      <c r="T25" s="190"/>
      <c r="U25" s="190"/>
      <c r="V25" s="190"/>
    </row>
    <row r="28" spans="1:22" ht="16.5" customHeight="1">
      <c r="A28" s="194" t="s">
        <v>117</v>
      </c>
      <c r="B28" s="1" t="s">
        <v>7</v>
      </c>
      <c r="D28" s="1" t="s">
        <v>8</v>
      </c>
      <c r="F28" s="1" t="s">
        <v>3</v>
      </c>
      <c r="H28" s="1" t="s">
        <v>15</v>
      </c>
      <c r="N28" s="186" t="s">
        <v>46</v>
      </c>
      <c r="O28" s="186" t="s">
        <v>39</v>
      </c>
      <c r="P28" s="186" t="s">
        <v>40</v>
      </c>
      <c r="Q28" s="189"/>
      <c r="R28" s="189"/>
      <c r="S28" s="189"/>
      <c r="T28" s="189"/>
      <c r="U28" s="189"/>
      <c r="V28" s="189"/>
    </row>
    <row r="29" spans="1:22" ht="16.5" customHeight="1">
      <c r="B29" s="1">
        <v>1</v>
      </c>
      <c r="F29" s="1" t="s">
        <v>9</v>
      </c>
      <c r="H29" s="1" t="s">
        <v>11</v>
      </c>
      <c r="J29" s="1" t="s">
        <v>38</v>
      </c>
      <c r="K29" s="1" t="s">
        <v>39</v>
      </c>
      <c r="L29" s="1" t="s">
        <v>48</v>
      </c>
      <c r="N29" s="42">
        <f>統一!F5</f>
        <v>0</v>
      </c>
      <c r="O29" s="42">
        <f>ROUNDDOWN(料金算定!$E$19*統一!F7,0)</f>
        <v>0</v>
      </c>
      <c r="P29" s="41"/>
      <c r="Q29" s="190"/>
      <c r="R29" s="190"/>
      <c r="S29" s="191"/>
      <c r="T29" s="190"/>
      <c r="U29" s="190"/>
      <c r="V29" s="191"/>
    </row>
    <row r="30" spans="1:22" ht="16.5" customHeight="1">
      <c r="B30" s="1">
        <v>2</v>
      </c>
      <c r="F30" s="1" t="s">
        <v>10</v>
      </c>
      <c r="H30" s="1" t="s">
        <v>12</v>
      </c>
      <c r="J30" s="1" t="s">
        <v>38</v>
      </c>
      <c r="K30" s="1" t="s">
        <v>39</v>
      </c>
      <c r="L30" s="1" t="s">
        <v>48</v>
      </c>
      <c r="N30" s="42">
        <f>'岳-統一'!F5</f>
        <v>0</v>
      </c>
      <c r="O30" s="42">
        <f>ROUNDDOWN(料金算定!$E$19*'岳-統一'!F7,0)</f>
        <v>0</v>
      </c>
      <c r="P30" s="41"/>
      <c r="Q30" s="190"/>
      <c r="R30" s="190"/>
      <c r="S30" s="191"/>
      <c r="T30" s="190"/>
      <c r="U30" s="190"/>
      <c r="V30" s="191"/>
    </row>
    <row r="31" spans="1:22" ht="16.5" customHeight="1">
      <c r="B31" s="1">
        <v>3</v>
      </c>
      <c r="H31" s="1" t="s">
        <v>13</v>
      </c>
      <c r="J31" s="1" t="s">
        <v>46</v>
      </c>
      <c r="K31" s="1" t="s">
        <v>47</v>
      </c>
      <c r="L31" s="1" t="s">
        <v>40</v>
      </c>
      <c r="N31" s="42">
        <f>統一!F5</f>
        <v>0</v>
      </c>
      <c r="O31" s="42">
        <f>ROUNDDOWN(料金算定!$E$19*統一!F7,0)</f>
        <v>0</v>
      </c>
      <c r="P31" s="42"/>
      <c r="Q31" s="190"/>
      <c r="R31" s="190"/>
      <c r="S31" s="190"/>
      <c r="T31" s="190"/>
      <c r="U31" s="190"/>
      <c r="V31" s="190"/>
    </row>
    <row r="32" spans="1:22" ht="16.5" customHeight="1">
      <c r="B32" s="1">
        <v>4</v>
      </c>
      <c r="H32" s="1" t="s">
        <v>14</v>
      </c>
      <c r="J32" s="1" t="s">
        <v>46</v>
      </c>
      <c r="K32" s="1" t="s">
        <v>47</v>
      </c>
      <c r="L32" s="1" t="s">
        <v>40</v>
      </c>
      <c r="N32" s="42">
        <f>統一!F5</f>
        <v>0</v>
      </c>
      <c r="O32" s="42">
        <f>ROUNDDOWN(料金算定!$E$19*統一!F7,0)</f>
        <v>0</v>
      </c>
      <c r="P32" s="42"/>
      <c r="Q32" s="190"/>
      <c r="R32" s="190"/>
      <c r="S32" s="190"/>
      <c r="T32" s="190"/>
      <c r="U32" s="190"/>
      <c r="V32" s="190"/>
    </row>
  </sheetData>
  <phoneticPr fontId="1"/>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F300A4-B53B-49DB-A8AA-2106DAFCDBF5}">
  <sheetPr>
    <tabColor rgb="FF00B050"/>
  </sheetPr>
  <dimension ref="B3:F20"/>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INT(ROUNDDOWN(IF(B4&lt;=1,E10,IF(B4&lt;=8,E11,IF(B4&lt;=10,E12,IF(B4&lt;=20,E13,IF(B4&lt;=30,E14,IF(B4&lt;=40,E15,IF(B4&lt;=50,E16,IF(B4&lt;=100,E17,IF(B4&lt;=208,E18,IF(B4&lt;=500,E19,IF(B4&gt;=501,E20,"")))))))))))*B4+E9,0)*1.1)</f>
        <v>704</v>
      </c>
      <c r="E4" s="145" t="s">
        <v>41</v>
      </c>
    </row>
    <row r="5" spans="2:6" s="146" customFormat="1" ht="16.5" customHeight="1">
      <c r="D5" s="146" t="s">
        <v>87</v>
      </c>
    </row>
    <row r="6" spans="2:6" ht="16.5" customHeight="1">
      <c r="D6" s="147">
        <f>INT(ROUNDDOWN(IF(B4&lt;=1,E10,IF(B4&lt;=8,E11,IF(B4&lt;=10,E12,IF(B4&lt;=20,E13,IF(B4&lt;=30,E14,IF(B4&lt;=40,E15,IF(B4&lt;=50,E16,IF(B4&lt;=100,E17,IF(B4&lt;=208,E18,IF(B4&lt;=500,E19,IF(B4&gt;=501,E20,"")))))))))))*B4+E9,0))</f>
        <v>640</v>
      </c>
      <c r="E6" s="145" t="s">
        <v>41</v>
      </c>
    </row>
    <row r="8" spans="2:6" ht="16.5" customHeight="1">
      <c r="C8" s="144" t="s">
        <v>85</v>
      </c>
    </row>
    <row r="9" spans="2:6" ht="16.5" customHeight="1">
      <c r="C9" s="144" t="s">
        <v>76</v>
      </c>
      <c r="E9" s="144">
        <v>640</v>
      </c>
      <c r="F9" s="144" t="s">
        <v>41</v>
      </c>
    </row>
    <row r="10" spans="2:6" ht="16.5" customHeight="1">
      <c r="C10" s="144" t="s">
        <v>77</v>
      </c>
      <c r="D10" s="144" t="s">
        <v>105</v>
      </c>
      <c r="E10" s="144">
        <v>122</v>
      </c>
      <c r="F10" s="144" t="s">
        <v>41</v>
      </c>
    </row>
    <row r="11" spans="2:6" ht="16.5" customHeight="1">
      <c r="D11" s="144" t="s">
        <v>106</v>
      </c>
      <c r="E11" s="144">
        <v>72</v>
      </c>
      <c r="F11" s="144" t="s">
        <v>41</v>
      </c>
    </row>
    <row r="12" spans="2:6" ht="16.5" customHeight="1">
      <c r="D12" s="144" t="s">
        <v>107</v>
      </c>
      <c r="E12" s="144">
        <v>74</v>
      </c>
      <c r="F12" s="144" t="s">
        <v>41</v>
      </c>
    </row>
    <row r="13" spans="2:6" ht="16.5" customHeight="1">
      <c r="D13" s="144" t="s">
        <v>79</v>
      </c>
      <c r="E13" s="144">
        <v>88</v>
      </c>
      <c r="F13" s="144" t="s">
        <v>41</v>
      </c>
    </row>
    <row r="14" spans="2:6" ht="16.5" customHeight="1">
      <c r="D14" s="144" t="s">
        <v>80</v>
      </c>
      <c r="E14" s="144">
        <v>122</v>
      </c>
      <c r="F14" s="144" t="s">
        <v>41</v>
      </c>
    </row>
    <row r="15" spans="2:6" ht="16.5" customHeight="1">
      <c r="D15" s="144" t="s">
        <v>108</v>
      </c>
      <c r="E15" s="144">
        <v>141</v>
      </c>
      <c r="F15" s="144" t="s">
        <v>41</v>
      </c>
    </row>
    <row r="16" spans="2:6" ht="16.5" customHeight="1">
      <c r="D16" s="144" t="s">
        <v>109</v>
      </c>
      <c r="E16" s="144">
        <v>146</v>
      </c>
      <c r="F16" s="144" t="s">
        <v>41</v>
      </c>
    </row>
    <row r="17" spans="4:6" ht="16.5" customHeight="1">
      <c r="D17" s="144" t="s">
        <v>82</v>
      </c>
      <c r="E17" s="144">
        <v>160</v>
      </c>
      <c r="F17" s="144" t="s">
        <v>41</v>
      </c>
    </row>
    <row r="18" spans="4:6" ht="16.5" customHeight="1">
      <c r="D18" s="144" t="s">
        <v>110</v>
      </c>
      <c r="E18" s="144">
        <v>186</v>
      </c>
      <c r="F18" s="144" t="s">
        <v>41</v>
      </c>
    </row>
    <row r="19" spans="4:6" ht="16.5" customHeight="1">
      <c r="D19" s="144" t="s">
        <v>111</v>
      </c>
      <c r="E19" s="144">
        <v>200</v>
      </c>
      <c r="F19" s="144" t="s">
        <v>41</v>
      </c>
    </row>
    <row r="20" spans="4:6" ht="16.5" customHeight="1">
      <c r="D20" s="144" t="s">
        <v>112</v>
      </c>
      <c r="E20" s="144">
        <v>218</v>
      </c>
      <c r="F20" s="144" t="s">
        <v>41</v>
      </c>
    </row>
  </sheetData>
  <phoneticPr fontId="1"/>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08ACF-4E5E-46A6-8E52-EFA457276647}">
  <sheetPr>
    <tabColor rgb="FF0070C0"/>
  </sheetPr>
  <dimension ref="B3:F16"/>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INT(ROUNDDOWN(IF(B4&lt;=0,0,IF(B4&lt;=10,E10,IF(B4&lt;=20,E11,IF(B4&lt;=30,E12,IF(B4&lt;=50,E13,IF(B4&lt;=100,E14,IF(B4&lt;=500,E15,IF(B4&gt;=501,E16,""))))))))*B4+E9,0)*1.1)</f>
        <v>752</v>
      </c>
      <c r="E4" s="145" t="s">
        <v>41</v>
      </c>
    </row>
    <row r="5" spans="2:6" s="146" customFormat="1" ht="16.5" customHeight="1">
      <c r="D5" s="146" t="s">
        <v>87</v>
      </c>
    </row>
    <row r="6" spans="2:6" ht="16.5" customHeight="1">
      <c r="D6" s="147">
        <f>INT(ROUNDDOWN(IF(B4&lt;=0,0,IF(B4&lt;=10,E10,IF(B4&lt;=20,E11,IF(B4&lt;=30,E12,IF(B4&lt;=50,E13,IF(B4&lt;=100,E14,IF(B4&lt;=500,E15,IF(B4&gt;=501,E16,""))))))))*B4+E9,0))</f>
        <v>684</v>
      </c>
      <c r="E6" s="145" t="s">
        <v>41</v>
      </c>
    </row>
    <row r="8" spans="2:6" ht="16.5" customHeight="1">
      <c r="C8" s="144" t="s">
        <v>85</v>
      </c>
    </row>
    <row r="9" spans="2:6" ht="16.5" customHeight="1">
      <c r="C9" s="144" t="s">
        <v>76</v>
      </c>
      <c r="E9" s="144">
        <v>684</v>
      </c>
      <c r="F9" s="144" t="s">
        <v>41</v>
      </c>
    </row>
    <row r="10" spans="2:6" ht="16.5" customHeight="1">
      <c r="C10" s="144" t="s">
        <v>77</v>
      </c>
      <c r="D10" s="144" t="s">
        <v>78</v>
      </c>
      <c r="E10" s="144">
        <v>62</v>
      </c>
      <c r="F10" s="144" t="s">
        <v>41</v>
      </c>
    </row>
    <row r="11" spans="2:6" ht="16.5" customHeight="1">
      <c r="D11" s="144" t="s">
        <v>79</v>
      </c>
      <c r="E11" s="144">
        <v>79</v>
      </c>
      <c r="F11" s="144" t="s">
        <v>41</v>
      </c>
    </row>
    <row r="12" spans="2:6" ht="16.5" customHeight="1">
      <c r="D12" s="144" t="s">
        <v>80</v>
      </c>
      <c r="E12" s="144">
        <v>114</v>
      </c>
      <c r="F12" s="144" t="s">
        <v>41</v>
      </c>
    </row>
    <row r="13" spans="2:6" ht="16.5" customHeight="1">
      <c r="D13" s="144" t="s">
        <v>81</v>
      </c>
      <c r="E13" s="144">
        <v>142</v>
      </c>
      <c r="F13" s="144" t="s">
        <v>41</v>
      </c>
    </row>
    <row r="14" spans="2:6" ht="16.5" customHeight="1">
      <c r="D14" s="144" t="s">
        <v>82</v>
      </c>
      <c r="E14" s="144">
        <v>171</v>
      </c>
      <c r="F14" s="144" t="s">
        <v>41</v>
      </c>
    </row>
    <row r="15" spans="2:6" ht="16.5" customHeight="1">
      <c r="D15" s="144" t="s">
        <v>83</v>
      </c>
      <c r="E15" s="144">
        <v>199</v>
      </c>
      <c r="F15" s="144" t="s">
        <v>41</v>
      </c>
    </row>
    <row r="16" spans="2:6" ht="16.5" customHeight="1">
      <c r="D16" s="144" t="s">
        <v>112</v>
      </c>
      <c r="E16" s="144">
        <v>233</v>
      </c>
      <c r="F16" s="144" t="s">
        <v>41</v>
      </c>
    </row>
  </sheetData>
  <phoneticPr fontId="1"/>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B0458-C51A-4035-B5F3-038B189614B9}">
  <sheetPr>
    <tabColor rgb="FF0070C0"/>
  </sheetPr>
  <dimension ref="B3:F20"/>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INT(ROUNDDOWN(IF(B4&lt;=1,E10,IF(B4&lt;=8,E11,IF(B4&lt;=10,E12,IF(B4&lt;=20,E13,IF(B4&lt;=30,E14,IF(B4&lt;=40,E15,IF(B4&lt;=50,E16,IF(B4&lt;=100,E17,IF(B4&lt;=208,E18,IF(B4&lt;=500,E19,IF(B4&gt;=501,E20,"")))))))))))*B4+E9,0)*1.1)</f>
        <v>748</v>
      </c>
      <c r="E4" s="145" t="s">
        <v>41</v>
      </c>
    </row>
    <row r="5" spans="2:6" s="146" customFormat="1" ht="16.5" customHeight="1">
      <c r="D5" s="146" t="s">
        <v>87</v>
      </c>
    </row>
    <row r="6" spans="2:6" ht="16.5" customHeight="1">
      <c r="D6" s="147">
        <f>INT(ROUNDDOWN(IF(B4&lt;=1,E10,IF(B4&lt;=8,E11,IF(B4&lt;=10,E12,IF(B4&lt;=20,E13,IF(B4&lt;=30,E14,IF(B4&lt;=40,E15,IF(B4&lt;=50,E16,IF(B4&lt;=100,E17,IF(B4&lt;=208,E18,IF(B4&lt;=500,E19,IF(B4&gt;=501,E20,"")))))))))))*B4+E9,0))</f>
        <v>680</v>
      </c>
      <c r="E6" s="145" t="s">
        <v>41</v>
      </c>
    </row>
    <row r="8" spans="2:6" ht="16.5" customHeight="1">
      <c r="C8" s="144" t="s">
        <v>85</v>
      </c>
    </row>
    <row r="9" spans="2:6" ht="16.5" customHeight="1">
      <c r="C9" s="144" t="s">
        <v>76</v>
      </c>
      <c r="E9" s="144">
        <v>680</v>
      </c>
      <c r="F9" s="144" t="s">
        <v>41</v>
      </c>
    </row>
    <row r="10" spans="2:6" ht="16.5" customHeight="1">
      <c r="C10" s="144" t="s">
        <v>77</v>
      </c>
      <c r="D10" s="144" t="s">
        <v>105</v>
      </c>
      <c r="E10" s="144">
        <v>94</v>
      </c>
      <c r="F10" s="144" t="s">
        <v>41</v>
      </c>
    </row>
    <row r="11" spans="2:6" ht="16.5" customHeight="1">
      <c r="D11" s="144" t="s">
        <v>106</v>
      </c>
      <c r="E11" s="144">
        <v>67</v>
      </c>
      <c r="F11" s="144" t="s">
        <v>41</v>
      </c>
    </row>
    <row r="12" spans="2:6" ht="16.5" customHeight="1">
      <c r="D12" s="144" t="s">
        <v>107</v>
      </c>
      <c r="E12" s="144">
        <v>70</v>
      </c>
      <c r="F12" s="144" t="s">
        <v>41</v>
      </c>
    </row>
    <row r="13" spans="2:6" ht="16.5" customHeight="1">
      <c r="D13" s="144" t="s">
        <v>79</v>
      </c>
      <c r="E13" s="144">
        <v>86</v>
      </c>
      <c r="F13" s="144" t="s">
        <v>41</v>
      </c>
    </row>
    <row r="14" spans="2:6" ht="16.5" customHeight="1">
      <c r="D14" s="144" t="s">
        <v>80</v>
      </c>
      <c r="E14" s="144">
        <v>121</v>
      </c>
      <c r="F14" s="144" t="s">
        <v>41</v>
      </c>
    </row>
    <row r="15" spans="2:6" ht="16.5" customHeight="1">
      <c r="D15" s="144" t="s">
        <v>108</v>
      </c>
      <c r="E15" s="144">
        <v>145</v>
      </c>
      <c r="F15" s="144" t="s">
        <v>41</v>
      </c>
    </row>
    <row r="16" spans="2:6" ht="16.5" customHeight="1">
      <c r="D16" s="144" t="s">
        <v>109</v>
      </c>
      <c r="E16" s="144">
        <v>147</v>
      </c>
      <c r="F16" s="144" t="s">
        <v>41</v>
      </c>
    </row>
    <row r="17" spans="4:6" ht="16.5" customHeight="1">
      <c r="D17" s="144" t="s">
        <v>82</v>
      </c>
      <c r="E17" s="144">
        <v>170</v>
      </c>
      <c r="F17" s="144" t="s">
        <v>41</v>
      </c>
    </row>
    <row r="18" spans="4:6" ht="16.5" customHeight="1">
      <c r="D18" s="144" t="s">
        <v>110</v>
      </c>
      <c r="E18" s="144">
        <v>198</v>
      </c>
      <c r="F18" s="144" t="s">
        <v>41</v>
      </c>
    </row>
    <row r="19" spans="4:6" ht="16.5" customHeight="1">
      <c r="D19" s="144" t="s">
        <v>111</v>
      </c>
      <c r="E19" s="144">
        <v>200</v>
      </c>
      <c r="F19" s="144" t="s">
        <v>41</v>
      </c>
    </row>
    <row r="20" spans="4:6" ht="16.5" customHeight="1">
      <c r="D20" s="144" t="s">
        <v>112</v>
      </c>
      <c r="E20" s="144">
        <v>232</v>
      </c>
      <c r="F20" s="144" t="s">
        <v>41</v>
      </c>
    </row>
  </sheetData>
  <phoneticPr fontId="1"/>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41B90-49A8-4165-8A6A-A63C85A31590}">
  <sheetPr>
    <tabColor rgb="FFC00000"/>
  </sheetPr>
  <dimension ref="B3:F16"/>
  <sheetViews>
    <sheetView workbookViewId="0"/>
  </sheetViews>
  <sheetFormatPr defaultRowHeight="16.5" customHeight="1"/>
  <cols>
    <col min="1" max="1" width="5.625" style="144" customWidth="1"/>
    <col min="2" max="2" width="7.5" style="144" customWidth="1"/>
    <col min="3" max="3" width="9" style="144"/>
    <col min="4" max="4" width="12.5" style="144" bestFit="1" customWidth="1"/>
    <col min="5" max="16384" width="9" style="144"/>
  </cols>
  <sheetData>
    <row r="3" spans="2:6" ht="16.5" customHeight="1">
      <c r="B3" s="144" t="s">
        <v>84</v>
      </c>
      <c r="D3" s="144" t="s">
        <v>86</v>
      </c>
    </row>
    <row r="4" spans="2:6" ht="16.5" customHeight="1">
      <c r="B4" s="184">
        <f>料金算定!E19</f>
        <v>0</v>
      </c>
      <c r="C4" s="144" t="s">
        <v>6</v>
      </c>
      <c r="D4" s="147">
        <f>INT(ROUNDDOWN(IF(B4&lt;=0,0,IF(B4&lt;=10,E10,IF(B4&lt;=20,E11,IF(B4&lt;=30,E12,IF(B4&lt;=50,E13,IF(B4&lt;=100,E14,IF(B4&lt;=500,E15,IF(B4&gt;=501,E16,""))))))))*B4+E9,0)*1.1)</f>
        <v>792</v>
      </c>
      <c r="E4" s="145" t="s">
        <v>41</v>
      </c>
    </row>
    <row r="5" spans="2:6" s="146" customFormat="1" ht="16.5" customHeight="1">
      <c r="D5" s="146" t="s">
        <v>87</v>
      </c>
    </row>
    <row r="6" spans="2:6" ht="16.5" customHeight="1">
      <c r="D6" s="147">
        <f>INT(ROUNDDOWN(IF(B4&lt;=0,0,IF(B4&lt;=10,E10,IF(B4&lt;=20,E11,IF(B4&lt;=30,E12,IF(B4&lt;=50,E13,IF(B4&lt;=100,E14,IF(B4&lt;=500,E15,IF(B4&gt;=501,E16,""))))))))*B4+E9,0))</f>
        <v>720</v>
      </c>
      <c r="E6" s="145" t="s">
        <v>41</v>
      </c>
    </row>
    <row r="8" spans="2:6" ht="16.5" customHeight="1">
      <c r="C8" s="144" t="s">
        <v>85</v>
      </c>
    </row>
    <row r="9" spans="2:6" ht="16.5" customHeight="1">
      <c r="C9" s="144" t="s">
        <v>76</v>
      </c>
      <c r="E9" s="144">
        <v>720</v>
      </c>
      <c r="F9" s="144" t="s">
        <v>41</v>
      </c>
    </row>
    <row r="10" spans="2:6" ht="16.5" customHeight="1">
      <c r="C10" s="144" t="s">
        <v>77</v>
      </c>
      <c r="D10" s="144" t="s">
        <v>78</v>
      </c>
      <c r="E10" s="144">
        <v>66</v>
      </c>
      <c r="F10" s="144" t="s">
        <v>41</v>
      </c>
    </row>
    <row r="11" spans="2:6" ht="16.5" customHeight="1">
      <c r="D11" s="144" t="s">
        <v>79</v>
      </c>
      <c r="E11" s="144">
        <v>84</v>
      </c>
      <c r="F11" s="144" t="s">
        <v>41</v>
      </c>
    </row>
    <row r="12" spans="2:6" ht="16.5" customHeight="1">
      <c r="D12" s="144" t="s">
        <v>80</v>
      </c>
      <c r="E12" s="144">
        <v>120</v>
      </c>
      <c r="F12" s="144" t="s">
        <v>41</v>
      </c>
    </row>
    <row r="13" spans="2:6" ht="16.5" customHeight="1">
      <c r="D13" s="144" t="s">
        <v>81</v>
      </c>
      <c r="E13" s="144">
        <v>150</v>
      </c>
      <c r="F13" s="144" t="s">
        <v>41</v>
      </c>
    </row>
    <row r="14" spans="2:6" ht="16.5" customHeight="1">
      <c r="D14" s="144" t="s">
        <v>82</v>
      </c>
      <c r="E14" s="144">
        <v>180</v>
      </c>
      <c r="F14" s="144" t="s">
        <v>41</v>
      </c>
    </row>
    <row r="15" spans="2:6" ht="16.5" customHeight="1">
      <c r="D15" s="144" t="s">
        <v>83</v>
      </c>
      <c r="E15" s="144">
        <v>210</v>
      </c>
      <c r="F15" s="144" t="s">
        <v>41</v>
      </c>
    </row>
    <row r="16" spans="2:6" ht="16.5" customHeight="1">
      <c r="D16" s="144" t="s">
        <v>112</v>
      </c>
      <c r="E16" s="144">
        <v>246</v>
      </c>
      <c r="F16" s="144" t="s">
        <v>41</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D04EF-805E-4771-84E6-2CEAAD19D56E}">
  <dimension ref="A1:J27"/>
  <sheetViews>
    <sheetView workbookViewId="0"/>
  </sheetViews>
  <sheetFormatPr defaultRowHeight="16.5" customHeight="1"/>
  <cols>
    <col min="1" max="2" width="9" style="1"/>
    <col min="3" max="3" width="2.5" style="1" customWidth="1"/>
    <col min="4" max="4" width="9" style="1"/>
    <col min="5" max="5" width="2.5" style="1" customWidth="1"/>
    <col min="6" max="7" width="9" style="1"/>
    <col min="8" max="8" width="3.75" style="1" bestFit="1" customWidth="1"/>
    <col min="9" max="10" width="10" style="1" customWidth="1"/>
    <col min="11" max="16384" width="9" style="1"/>
  </cols>
  <sheetData>
    <row r="1" spans="1:10" s="38" customFormat="1" ht="16.5" customHeight="1">
      <c r="B1" s="37">
        <v>1</v>
      </c>
      <c r="C1" s="37">
        <v>2</v>
      </c>
      <c r="D1" s="37">
        <v>3</v>
      </c>
      <c r="E1" s="37">
        <v>4</v>
      </c>
      <c r="F1" s="37">
        <v>5</v>
      </c>
      <c r="G1" s="37">
        <v>6</v>
      </c>
      <c r="H1" s="37">
        <v>7</v>
      </c>
      <c r="I1" s="37">
        <v>8</v>
      </c>
      <c r="J1" s="37">
        <v>9</v>
      </c>
    </row>
    <row r="2" spans="1:10" ht="16.5" customHeight="1">
      <c r="A2" s="185" t="s">
        <v>114</v>
      </c>
      <c r="B2" s="1" t="s">
        <v>7</v>
      </c>
      <c r="D2" s="1" t="s">
        <v>15</v>
      </c>
      <c r="I2" s="186" t="s">
        <v>76</v>
      </c>
      <c r="J2" s="186" t="s">
        <v>122</v>
      </c>
    </row>
    <row r="3" spans="1:10" ht="16.5" customHeight="1">
      <c r="B3" s="1">
        <v>1</v>
      </c>
      <c r="D3" s="1" t="s">
        <v>11</v>
      </c>
      <c r="F3" s="1" t="s">
        <v>76</v>
      </c>
      <c r="G3" s="1" t="s">
        <v>122</v>
      </c>
      <c r="I3" s="42">
        <f>'下水-二本松-現行'!E9</f>
        <v>600</v>
      </c>
      <c r="J3" s="42">
        <f>'下水-二本松-現行'!D6-'下水-二本松-現行'!E9</f>
        <v>0</v>
      </c>
    </row>
    <row r="4" spans="1:10" ht="16.5" customHeight="1">
      <c r="B4" s="1">
        <v>2</v>
      </c>
      <c r="D4" s="1" t="s">
        <v>12</v>
      </c>
      <c r="F4" s="1" t="s">
        <v>76</v>
      </c>
      <c r="G4" s="1" t="s">
        <v>122</v>
      </c>
      <c r="I4" s="42">
        <f>'下水-岳-現行'!E9</f>
        <v>600</v>
      </c>
      <c r="J4" s="42">
        <f>'下水-岳-現行'!D6-'下水-岳-現行'!E9</f>
        <v>0</v>
      </c>
    </row>
    <row r="5" spans="1:10" ht="16.5" customHeight="1">
      <c r="B5" s="1">
        <v>3</v>
      </c>
      <c r="D5" s="1" t="s">
        <v>13</v>
      </c>
      <c r="F5" s="1" t="s">
        <v>46</v>
      </c>
      <c r="G5" s="1" t="s">
        <v>47</v>
      </c>
      <c r="I5" s="42">
        <f>'下水-安達-現行'!C4</f>
        <v>750</v>
      </c>
      <c r="J5" s="42">
        <f>'下水-安達-現行'!F12-'下水-安達-現行'!C4</f>
        <v>0</v>
      </c>
    </row>
    <row r="6" spans="1:10" ht="16.5" customHeight="1">
      <c r="B6" s="1">
        <v>4</v>
      </c>
      <c r="D6" s="1" t="s">
        <v>14</v>
      </c>
      <c r="F6" s="1" t="s">
        <v>46</v>
      </c>
      <c r="G6" s="1" t="s">
        <v>47</v>
      </c>
      <c r="I6" s="42">
        <f>'下水-安達-現行'!C4</f>
        <v>750</v>
      </c>
      <c r="J6" s="42">
        <f>'下水-安達-現行'!F12-'下水-安達-現行'!C4</f>
        <v>0</v>
      </c>
    </row>
    <row r="9" spans="1:10" ht="16.5" customHeight="1">
      <c r="A9" s="192" t="s">
        <v>115</v>
      </c>
      <c r="B9" s="1" t="s">
        <v>7</v>
      </c>
      <c r="D9" s="1" t="s">
        <v>15</v>
      </c>
      <c r="I9" s="186" t="s">
        <v>76</v>
      </c>
      <c r="J9" s="186" t="s">
        <v>122</v>
      </c>
    </row>
    <row r="10" spans="1:10" ht="16.5" customHeight="1">
      <c r="B10" s="1">
        <v>1</v>
      </c>
      <c r="D10" s="1" t="s">
        <v>11</v>
      </c>
      <c r="F10" s="1" t="s">
        <v>76</v>
      </c>
      <c r="G10" s="1" t="s">
        <v>122</v>
      </c>
      <c r="I10" s="42">
        <f>'下水-二本松-R7'!E9</f>
        <v>642</v>
      </c>
      <c r="J10" s="42">
        <f>'下水-二本松-R7'!D6-'下水-二本松-R7'!E9</f>
        <v>0</v>
      </c>
    </row>
    <row r="11" spans="1:10" ht="16.5" customHeight="1">
      <c r="B11" s="1">
        <v>2</v>
      </c>
      <c r="D11" s="1" t="s">
        <v>12</v>
      </c>
      <c r="F11" s="1" t="s">
        <v>76</v>
      </c>
      <c r="G11" s="1" t="s">
        <v>122</v>
      </c>
      <c r="I11" s="42">
        <f>'下水-岳-現行'!E9</f>
        <v>600</v>
      </c>
      <c r="J11" s="42">
        <f>'下水-岳-現行'!D6-'下水-岳-現行'!E9</f>
        <v>0</v>
      </c>
    </row>
    <row r="12" spans="1:10" ht="16.5" customHeight="1">
      <c r="B12" s="1">
        <v>3</v>
      </c>
      <c r="D12" s="1" t="s">
        <v>13</v>
      </c>
      <c r="F12" s="1" t="s">
        <v>76</v>
      </c>
      <c r="G12" s="1" t="s">
        <v>122</v>
      </c>
      <c r="I12" s="42">
        <f>'下水-安達-R7'!E9</f>
        <v>640</v>
      </c>
      <c r="J12" s="42">
        <f>'下水-安達-R7'!D6-'下水-安達-R7'!E9</f>
        <v>0</v>
      </c>
    </row>
    <row r="13" spans="1:10" ht="16.5" customHeight="1">
      <c r="B13" s="1">
        <v>4</v>
      </c>
      <c r="D13" s="1" t="s">
        <v>14</v>
      </c>
      <c r="F13" s="1" t="s">
        <v>76</v>
      </c>
      <c r="G13" s="1" t="s">
        <v>122</v>
      </c>
      <c r="I13" s="42">
        <f>I12</f>
        <v>640</v>
      </c>
      <c r="J13" s="42">
        <f>J12</f>
        <v>0</v>
      </c>
    </row>
    <row r="16" spans="1:10" ht="16.5" customHeight="1">
      <c r="A16" s="193" t="s">
        <v>116</v>
      </c>
      <c r="B16" s="1" t="s">
        <v>7</v>
      </c>
      <c r="D16" s="1" t="s">
        <v>15</v>
      </c>
      <c r="I16" s="186" t="s">
        <v>76</v>
      </c>
      <c r="J16" s="186" t="s">
        <v>122</v>
      </c>
    </row>
    <row r="17" spans="1:10" ht="16.5" customHeight="1">
      <c r="B17" s="1">
        <v>1</v>
      </c>
      <c r="D17" s="1" t="s">
        <v>11</v>
      </c>
      <c r="F17" s="1" t="s">
        <v>76</v>
      </c>
      <c r="G17" s="1" t="s">
        <v>122</v>
      </c>
      <c r="I17" s="42">
        <f>'下水-二本松-R8'!E9</f>
        <v>684</v>
      </c>
      <c r="J17" s="42">
        <f>'下水-二本松-R8'!D6-'下水-二本松-R8'!E9</f>
        <v>0</v>
      </c>
    </row>
    <row r="18" spans="1:10" ht="16.5" customHeight="1">
      <c r="B18" s="1">
        <v>2</v>
      </c>
      <c r="D18" s="1" t="s">
        <v>12</v>
      </c>
      <c r="F18" s="1" t="s">
        <v>76</v>
      </c>
      <c r="G18" s="1" t="s">
        <v>122</v>
      </c>
      <c r="I18" s="42">
        <f>'下水-岳-現行'!E9</f>
        <v>600</v>
      </c>
      <c r="J18" s="42">
        <f>'下水-岳-現行'!D6-'下水-岳-現行'!E9</f>
        <v>0</v>
      </c>
    </row>
    <row r="19" spans="1:10" ht="16.5" customHeight="1">
      <c r="B19" s="1">
        <v>3</v>
      </c>
      <c r="D19" s="1" t="s">
        <v>13</v>
      </c>
      <c r="F19" s="1" t="s">
        <v>76</v>
      </c>
      <c r="G19" s="1" t="s">
        <v>122</v>
      </c>
      <c r="I19" s="42">
        <f>'下水-安達-R8'!E9</f>
        <v>680</v>
      </c>
      <c r="J19" s="42">
        <f>'下水-安達-R8'!D6-'下水-安達-R8'!E9</f>
        <v>0</v>
      </c>
    </row>
    <row r="20" spans="1:10" ht="16.5" customHeight="1">
      <c r="B20" s="1">
        <v>4</v>
      </c>
      <c r="D20" s="1" t="s">
        <v>14</v>
      </c>
      <c r="F20" s="1" t="s">
        <v>76</v>
      </c>
      <c r="G20" s="1" t="s">
        <v>122</v>
      </c>
      <c r="I20" s="42">
        <f>I19</f>
        <v>680</v>
      </c>
      <c r="J20" s="42">
        <f>J19</f>
        <v>0</v>
      </c>
    </row>
    <row r="23" spans="1:10" ht="16.5" customHeight="1">
      <c r="A23" s="194" t="s">
        <v>117</v>
      </c>
      <c r="B23" s="1" t="s">
        <v>7</v>
      </c>
      <c r="D23" s="1" t="s">
        <v>15</v>
      </c>
      <c r="I23" s="186" t="s">
        <v>76</v>
      </c>
      <c r="J23" s="186" t="s">
        <v>122</v>
      </c>
    </row>
    <row r="24" spans="1:10" ht="16.5" customHeight="1">
      <c r="B24" s="1">
        <v>1</v>
      </c>
      <c r="D24" s="1" t="s">
        <v>11</v>
      </c>
      <c r="F24" s="1" t="s">
        <v>76</v>
      </c>
      <c r="G24" s="1" t="s">
        <v>122</v>
      </c>
      <c r="I24" s="42">
        <f>'下水-統一'!E9</f>
        <v>720</v>
      </c>
      <c r="J24" s="42">
        <f>'下水-統一'!D6-'下水-統一'!E9</f>
        <v>0</v>
      </c>
    </row>
    <row r="25" spans="1:10" ht="16.5" customHeight="1">
      <c r="B25" s="1">
        <v>2</v>
      </c>
      <c r="D25" s="1" t="s">
        <v>12</v>
      </c>
      <c r="F25" s="1" t="s">
        <v>76</v>
      </c>
      <c r="G25" s="1" t="s">
        <v>122</v>
      </c>
      <c r="I25" s="42">
        <f>'下水-岳-現行'!E9</f>
        <v>600</v>
      </c>
      <c r="J25" s="42">
        <f>'下水-岳-現行'!D6-'下水-岳-現行'!E9</f>
        <v>0</v>
      </c>
    </row>
    <row r="26" spans="1:10" ht="16.5" customHeight="1">
      <c r="B26" s="1">
        <v>3</v>
      </c>
      <c r="D26" s="1" t="s">
        <v>13</v>
      </c>
      <c r="F26" s="1" t="s">
        <v>76</v>
      </c>
      <c r="G26" s="1" t="s">
        <v>122</v>
      </c>
      <c r="I26" s="42">
        <f>I24</f>
        <v>720</v>
      </c>
      <c r="J26" s="42">
        <f>J24</f>
        <v>0</v>
      </c>
    </row>
    <row r="27" spans="1:10" ht="16.5" customHeight="1">
      <c r="B27" s="1">
        <v>4</v>
      </c>
      <c r="D27" s="1" t="s">
        <v>14</v>
      </c>
      <c r="F27" s="1" t="s">
        <v>76</v>
      </c>
      <c r="G27" s="1" t="s">
        <v>122</v>
      </c>
      <c r="I27" s="42">
        <f>I26</f>
        <v>720</v>
      </c>
      <c r="J27" s="42">
        <f>J26</f>
        <v>0</v>
      </c>
    </row>
  </sheetData>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7A794A-0CD0-4BD1-B8F6-5B2BA2E081AF}">
  <sheetPr>
    <tabColor rgb="FFFFFF00"/>
  </sheetPr>
  <dimension ref="B1:H26"/>
  <sheetViews>
    <sheetView topLeftCell="A4" zoomScaleNormal="100" zoomScaleSheetLayoutView="100" workbookViewId="0"/>
  </sheetViews>
  <sheetFormatPr defaultRowHeight="13.5"/>
  <cols>
    <col min="1" max="2" width="5.625" style="119" customWidth="1"/>
    <col min="3" max="3" width="10.75" style="119" customWidth="1"/>
    <col min="4" max="4" width="12.375" style="119" customWidth="1"/>
    <col min="5" max="5" width="12.125" style="119" customWidth="1"/>
    <col min="6" max="6" width="13.5" style="119" customWidth="1"/>
    <col min="7" max="7" width="17.25" style="119" customWidth="1"/>
    <col min="8" max="9" width="5.625" style="119" customWidth="1"/>
    <col min="10" max="256" width="9" style="119"/>
    <col min="257" max="258" width="5.625" style="119" customWidth="1"/>
    <col min="259" max="259" width="10.75" style="119" customWidth="1"/>
    <col min="260" max="260" width="12.375" style="119" customWidth="1"/>
    <col min="261" max="261" width="12.125" style="119" customWidth="1"/>
    <col min="262" max="262" width="13.5" style="119" customWidth="1"/>
    <col min="263" max="263" width="17.25" style="119" customWidth="1"/>
    <col min="264" max="265" width="5.625" style="119" customWidth="1"/>
    <col min="266" max="512" width="9" style="119"/>
    <col min="513" max="514" width="5.625" style="119" customWidth="1"/>
    <col min="515" max="515" width="10.75" style="119" customWidth="1"/>
    <col min="516" max="516" width="12.375" style="119" customWidth="1"/>
    <col min="517" max="517" width="12.125" style="119" customWidth="1"/>
    <col min="518" max="518" width="13.5" style="119" customWidth="1"/>
    <col min="519" max="519" width="17.25" style="119" customWidth="1"/>
    <col min="520" max="521" width="5.625" style="119" customWidth="1"/>
    <col min="522" max="768" width="9" style="119"/>
    <col min="769" max="770" width="5.625" style="119" customWidth="1"/>
    <col min="771" max="771" width="10.75" style="119" customWidth="1"/>
    <col min="772" max="772" width="12.375" style="119" customWidth="1"/>
    <col min="773" max="773" width="12.125" style="119" customWidth="1"/>
    <col min="774" max="774" width="13.5" style="119" customWidth="1"/>
    <col min="775" max="775" width="17.25" style="119" customWidth="1"/>
    <col min="776" max="777" width="5.625" style="119" customWidth="1"/>
    <col min="778" max="1024" width="9" style="119"/>
    <col min="1025" max="1026" width="5.625" style="119" customWidth="1"/>
    <col min="1027" max="1027" width="10.75" style="119" customWidth="1"/>
    <col min="1028" max="1028" width="12.375" style="119" customWidth="1"/>
    <col min="1029" max="1029" width="12.125" style="119" customWidth="1"/>
    <col min="1030" max="1030" width="13.5" style="119" customWidth="1"/>
    <col min="1031" max="1031" width="17.25" style="119" customWidth="1"/>
    <col min="1032" max="1033" width="5.625" style="119" customWidth="1"/>
    <col min="1034" max="1280" width="9" style="119"/>
    <col min="1281" max="1282" width="5.625" style="119" customWidth="1"/>
    <col min="1283" max="1283" width="10.75" style="119" customWidth="1"/>
    <col min="1284" max="1284" width="12.375" style="119" customWidth="1"/>
    <col min="1285" max="1285" width="12.125" style="119" customWidth="1"/>
    <col min="1286" max="1286" width="13.5" style="119" customWidth="1"/>
    <col min="1287" max="1287" width="17.25" style="119" customWidth="1"/>
    <col min="1288" max="1289" width="5.625" style="119" customWidth="1"/>
    <col min="1290" max="1536" width="9" style="119"/>
    <col min="1537" max="1538" width="5.625" style="119" customWidth="1"/>
    <col min="1539" max="1539" width="10.75" style="119" customWidth="1"/>
    <col min="1540" max="1540" width="12.375" style="119" customWidth="1"/>
    <col min="1541" max="1541" width="12.125" style="119" customWidth="1"/>
    <col min="1542" max="1542" width="13.5" style="119" customWidth="1"/>
    <col min="1543" max="1543" width="17.25" style="119" customWidth="1"/>
    <col min="1544" max="1545" width="5.625" style="119" customWidth="1"/>
    <col min="1546" max="1792" width="9" style="119"/>
    <col min="1793" max="1794" width="5.625" style="119" customWidth="1"/>
    <col min="1795" max="1795" width="10.75" style="119" customWidth="1"/>
    <col min="1796" max="1796" width="12.375" style="119" customWidth="1"/>
    <col min="1797" max="1797" width="12.125" style="119" customWidth="1"/>
    <col min="1798" max="1798" width="13.5" style="119" customWidth="1"/>
    <col min="1799" max="1799" width="17.25" style="119" customWidth="1"/>
    <col min="1800" max="1801" width="5.625" style="119" customWidth="1"/>
    <col min="1802" max="2048" width="9" style="119"/>
    <col min="2049" max="2050" width="5.625" style="119" customWidth="1"/>
    <col min="2051" max="2051" width="10.75" style="119" customWidth="1"/>
    <col min="2052" max="2052" width="12.375" style="119" customWidth="1"/>
    <col min="2053" max="2053" width="12.125" style="119" customWidth="1"/>
    <col min="2054" max="2054" width="13.5" style="119" customWidth="1"/>
    <col min="2055" max="2055" width="17.25" style="119" customWidth="1"/>
    <col min="2056" max="2057" width="5.625" style="119" customWidth="1"/>
    <col min="2058" max="2304" width="9" style="119"/>
    <col min="2305" max="2306" width="5.625" style="119" customWidth="1"/>
    <col min="2307" max="2307" width="10.75" style="119" customWidth="1"/>
    <col min="2308" max="2308" width="12.375" style="119" customWidth="1"/>
    <col min="2309" max="2309" width="12.125" style="119" customWidth="1"/>
    <col min="2310" max="2310" width="13.5" style="119" customWidth="1"/>
    <col min="2311" max="2311" width="17.25" style="119" customWidth="1"/>
    <col min="2312" max="2313" width="5.625" style="119" customWidth="1"/>
    <col min="2314" max="2560" width="9" style="119"/>
    <col min="2561" max="2562" width="5.625" style="119" customWidth="1"/>
    <col min="2563" max="2563" width="10.75" style="119" customWidth="1"/>
    <col min="2564" max="2564" width="12.375" style="119" customWidth="1"/>
    <col min="2565" max="2565" width="12.125" style="119" customWidth="1"/>
    <col min="2566" max="2566" width="13.5" style="119" customWidth="1"/>
    <col min="2567" max="2567" width="17.25" style="119" customWidth="1"/>
    <col min="2568" max="2569" width="5.625" style="119" customWidth="1"/>
    <col min="2570" max="2816" width="9" style="119"/>
    <col min="2817" max="2818" width="5.625" style="119" customWidth="1"/>
    <col min="2819" max="2819" width="10.75" style="119" customWidth="1"/>
    <col min="2820" max="2820" width="12.375" style="119" customWidth="1"/>
    <col min="2821" max="2821" width="12.125" style="119" customWidth="1"/>
    <col min="2822" max="2822" width="13.5" style="119" customWidth="1"/>
    <col min="2823" max="2823" width="17.25" style="119" customWidth="1"/>
    <col min="2824" max="2825" width="5.625" style="119" customWidth="1"/>
    <col min="2826" max="3072" width="9" style="119"/>
    <col min="3073" max="3074" width="5.625" style="119" customWidth="1"/>
    <col min="3075" max="3075" width="10.75" style="119" customWidth="1"/>
    <col min="3076" max="3076" width="12.375" style="119" customWidth="1"/>
    <col min="3077" max="3077" width="12.125" style="119" customWidth="1"/>
    <col min="3078" max="3078" width="13.5" style="119" customWidth="1"/>
    <col min="3079" max="3079" width="17.25" style="119" customWidth="1"/>
    <col min="3080" max="3081" width="5.625" style="119" customWidth="1"/>
    <col min="3082" max="3328" width="9" style="119"/>
    <col min="3329" max="3330" width="5.625" style="119" customWidth="1"/>
    <col min="3331" max="3331" width="10.75" style="119" customWidth="1"/>
    <col min="3332" max="3332" width="12.375" style="119" customWidth="1"/>
    <col min="3333" max="3333" width="12.125" style="119" customWidth="1"/>
    <col min="3334" max="3334" width="13.5" style="119" customWidth="1"/>
    <col min="3335" max="3335" width="17.25" style="119" customWidth="1"/>
    <col min="3336" max="3337" width="5.625" style="119" customWidth="1"/>
    <col min="3338" max="3584" width="9" style="119"/>
    <col min="3585" max="3586" width="5.625" style="119" customWidth="1"/>
    <col min="3587" max="3587" width="10.75" style="119" customWidth="1"/>
    <col min="3588" max="3588" width="12.375" style="119" customWidth="1"/>
    <col min="3589" max="3589" width="12.125" style="119" customWidth="1"/>
    <col min="3590" max="3590" width="13.5" style="119" customWidth="1"/>
    <col min="3591" max="3591" width="17.25" style="119" customWidth="1"/>
    <col min="3592" max="3593" width="5.625" style="119" customWidth="1"/>
    <col min="3594" max="3840" width="9" style="119"/>
    <col min="3841" max="3842" width="5.625" style="119" customWidth="1"/>
    <col min="3843" max="3843" width="10.75" style="119" customWidth="1"/>
    <col min="3844" max="3844" width="12.375" style="119" customWidth="1"/>
    <col min="3845" max="3845" width="12.125" style="119" customWidth="1"/>
    <col min="3846" max="3846" width="13.5" style="119" customWidth="1"/>
    <col min="3847" max="3847" width="17.25" style="119" customWidth="1"/>
    <col min="3848" max="3849" width="5.625" style="119" customWidth="1"/>
    <col min="3850" max="4096" width="9" style="119"/>
    <col min="4097" max="4098" width="5.625" style="119" customWidth="1"/>
    <col min="4099" max="4099" width="10.75" style="119" customWidth="1"/>
    <col min="4100" max="4100" width="12.375" style="119" customWidth="1"/>
    <col min="4101" max="4101" width="12.125" style="119" customWidth="1"/>
    <col min="4102" max="4102" width="13.5" style="119" customWidth="1"/>
    <col min="4103" max="4103" width="17.25" style="119" customWidth="1"/>
    <col min="4104" max="4105" width="5.625" style="119" customWidth="1"/>
    <col min="4106" max="4352" width="9" style="119"/>
    <col min="4353" max="4354" width="5.625" style="119" customWidth="1"/>
    <col min="4355" max="4355" width="10.75" style="119" customWidth="1"/>
    <col min="4356" max="4356" width="12.375" style="119" customWidth="1"/>
    <col min="4357" max="4357" width="12.125" style="119" customWidth="1"/>
    <col min="4358" max="4358" width="13.5" style="119" customWidth="1"/>
    <col min="4359" max="4359" width="17.25" style="119" customWidth="1"/>
    <col min="4360" max="4361" width="5.625" style="119" customWidth="1"/>
    <col min="4362" max="4608" width="9" style="119"/>
    <col min="4609" max="4610" width="5.625" style="119" customWidth="1"/>
    <col min="4611" max="4611" width="10.75" style="119" customWidth="1"/>
    <col min="4612" max="4612" width="12.375" style="119" customWidth="1"/>
    <col min="4613" max="4613" width="12.125" style="119" customWidth="1"/>
    <col min="4614" max="4614" width="13.5" style="119" customWidth="1"/>
    <col min="4615" max="4615" width="17.25" style="119" customWidth="1"/>
    <col min="4616" max="4617" width="5.625" style="119" customWidth="1"/>
    <col min="4618" max="4864" width="9" style="119"/>
    <col min="4865" max="4866" width="5.625" style="119" customWidth="1"/>
    <col min="4867" max="4867" width="10.75" style="119" customWidth="1"/>
    <col min="4868" max="4868" width="12.375" style="119" customWidth="1"/>
    <col min="4869" max="4869" width="12.125" style="119" customWidth="1"/>
    <col min="4870" max="4870" width="13.5" style="119" customWidth="1"/>
    <col min="4871" max="4871" width="17.25" style="119" customWidth="1"/>
    <col min="4872" max="4873" width="5.625" style="119" customWidth="1"/>
    <col min="4874" max="5120" width="9" style="119"/>
    <col min="5121" max="5122" width="5.625" style="119" customWidth="1"/>
    <col min="5123" max="5123" width="10.75" style="119" customWidth="1"/>
    <col min="5124" max="5124" width="12.375" style="119" customWidth="1"/>
    <col min="5125" max="5125" width="12.125" style="119" customWidth="1"/>
    <col min="5126" max="5126" width="13.5" style="119" customWidth="1"/>
    <col min="5127" max="5127" width="17.25" style="119" customWidth="1"/>
    <col min="5128" max="5129" width="5.625" style="119" customWidth="1"/>
    <col min="5130" max="5376" width="9" style="119"/>
    <col min="5377" max="5378" width="5.625" style="119" customWidth="1"/>
    <col min="5379" max="5379" width="10.75" style="119" customWidth="1"/>
    <col min="5380" max="5380" width="12.375" style="119" customWidth="1"/>
    <col min="5381" max="5381" width="12.125" style="119" customWidth="1"/>
    <col min="5382" max="5382" width="13.5" style="119" customWidth="1"/>
    <col min="5383" max="5383" width="17.25" style="119" customWidth="1"/>
    <col min="5384" max="5385" width="5.625" style="119" customWidth="1"/>
    <col min="5386" max="5632" width="9" style="119"/>
    <col min="5633" max="5634" width="5.625" style="119" customWidth="1"/>
    <col min="5635" max="5635" width="10.75" style="119" customWidth="1"/>
    <col min="5636" max="5636" width="12.375" style="119" customWidth="1"/>
    <col min="5637" max="5637" width="12.125" style="119" customWidth="1"/>
    <col min="5638" max="5638" width="13.5" style="119" customWidth="1"/>
    <col min="5639" max="5639" width="17.25" style="119" customWidth="1"/>
    <col min="5640" max="5641" width="5.625" style="119" customWidth="1"/>
    <col min="5642" max="5888" width="9" style="119"/>
    <col min="5889" max="5890" width="5.625" style="119" customWidth="1"/>
    <col min="5891" max="5891" width="10.75" style="119" customWidth="1"/>
    <col min="5892" max="5892" width="12.375" style="119" customWidth="1"/>
    <col min="5893" max="5893" width="12.125" style="119" customWidth="1"/>
    <col min="5894" max="5894" width="13.5" style="119" customWidth="1"/>
    <col min="5895" max="5895" width="17.25" style="119" customWidth="1"/>
    <col min="5896" max="5897" width="5.625" style="119" customWidth="1"/>
    <col min="5898" max="6144" width="9" style="119"/>
    <col min="6145" max="6146" width="5.625" style="119" customWidth="1"/>
    <col min="6147" max="6147" width="10.75" style="119" customWidth="1"/>
    <col min="6148" max="6148" width="12.375" style="119" customWidth="1"/>
    <col min="6149" max="6149" width="12.125" style="119" customWidth="1"/>
    <col min="6150" max="6150" width="13.5" style="119" customWidth="1"/>
    <col min="6151" max="6151" width="17.25" style="119" customWidth="1"/>
    <col min="6152" max="6153" width="5.625" style="119" customWidth="1"/>
    <col min="6154" max="6400" width="9" style="119"/>
    <col min="6401" max="6402" width="5.625" style="119" customWidth="1"/>
    <col min="6403" max="6403" width="10.75" style="119" customWidth="1"/>
    <col min="6404" max="6404" width="12.375" style="119" customWidth="1"/>
    <col min="6405" max="6405" width="12.125" style="119" customWidth="1"/>
    <col min="6406" max="6406" width="13.5" style="119" customWidth="1"/>
    <col min="6407" max="6407" width="17.25" style="119" customWidth="1"/>
    <col min="6408" max="6409" width="5.625" style="119" customWidth="1"/>
    <col min="6410" max="6656" width="9" style="119"/>
    <col min="6657" max="6658" width="5.625" style="119" customWidth="1"/>
    <col min="6659" max="6659" width="10.75" style="119" customWidth="1"/>
    <col min="6660" max="6660" width="12.375" style="119" customWidth="1"/>
    <col min="6661" max="6661" width="12.125" style="119" customWidth="1"/>
    <col min="6662" max="6662" width="13.5" style="119" customWidth="1"/>
    <col min="6663" max="6663" width="17.25" style="119" customWidth="1"/>
    <col min="6664" max="6665" width="5.625" style="119" customWidth="1"/>
    <col min="6666" max="6912" width="9" style="119"/>
    <col min="6913" max="6914" width="5.625" style="119" customWidth="1"/>
    <col min="6915" max="6915" width="10.75" style="119" customWidth="1"/>
    <col min="6916" max="6916" width="12.375" style="119" customWidth="1"/>
    <col min="6917" max="6917" width="12.125" style="119" customWidth="1"/>
    <col min="6918" max="6918" width="13.5" style="119" customWidth="1"/>
    <col min="6919" max="6919" width="17.25" style="119" customWidth="1"/>
    <col min="6920" max="6921" width="5.625" style="119" customWidth="1"/>
    <col min="6922" max="7168" width="9" style="119"/>
    <col min="7169" max="7170" width="5.625" style="119" customWidth="1"/>
    <col min="7171" max="7171" width="10.75" style="119" customWidth="1"/>
    <col min="7172" max="7172" width="12.375" style="119" customWidth="1"/>
    <col min="7173" max="7173" width="12.125" style="119" customWidth="1"/>
    <col min="7174" max="7174" width="13.5" style="119" customWidth="1"/>
    <col min="7175" max="7175" width="17.25" style="119" customWidth="1"/>
    <col min="7176" max="7177" width="5.625" style="119" customWidth="1"/>
    <col min="7178" max="7424" width="9" style="119"/>
    <col min="7425" max="7426" width="5.625" style="119" customWidth="1"/>
    <col min="7427" max="7427" width="10.75" style="119" customWidth="1"/>
    <col min="7428" max="7428" width="12.375" style="119" customWidth="1"/>
    <col min="7429" max="7429" width="12.125" style="119" customWidth="1"/>
    <col min="7430" max="7430" width="13.5" style="119" customWidth="1"/>
    <col min="7431" max="7431" width="17.25" style="119" customWidth="1"/>
    <col min="7432" max="7433" width="5.625" style="119" customWidth="1"/>
    <col min="7434" max="7680" width="9" style="119"/>
    <col min="7681" max="7682" width="5.625" style="119" customWidth="1"/>
    <col min="7683" max="7683" width="10.75" style="119" customWidth="1"/>
    <col min="7684" max="7684" width="12.375" style="119" customWidth="1"/>
    <col min="7685" max="7685" width="12.125" style="119" customWidth="1"/>
    <col min="7686" max="7686" width="13.5" style="119" customWidth="1"/>
    <col min="7687" max="7687" width="17.25" style="119" customWidth="1"/>
    <col min="7688" max="7689" width="5.625" style="119" customWidth="1"/>
    <col min="7690" max="7936" width="9" style="119"/>
    <col min="7937" max="7938" width="5.625" style="119" customWidth="1"/>
    <col min="7939" max="7939" width="10.75" style="119" customWidth="1"/>
    <col min="7940" max="7940" width="12.375" style="119" customWidth="1"/>
    <col min="7941" max="7941" width="12.125" style="119" customWidth="1"/>
    <col min="7942" max="7942" width="13.5" style="119" customWidth="1"/>
    <col min="7943" max="7943" width="17.25" style="119" customWidth="1"/>
    <col min="7944" max="7945" width="5.625" style="119" customWidth="1"/>
    <col min="7946" max="8192" width="9" style="119"/>
    <col min="8193" max="8194" width="5.625" style="119" customWidth="1"/>
    <col min="8195" max="8195" width="10.75" style="119" customWidth="1"/>
    <col min="8196" max="8196" width="12.375" style="119" customWidth="1"/>
    <col min="8197" max="8197" width="12.125" style="119" customWidth="1"/>
    <col min="8198" max="8198" width="13.5" style="119" customWidth="1"/>
    <col min="8199" max="8199" width="17.25" style="119" customWidth="1"/>
    <col min="8200" max="8201" width="5.625" style="119" customWidth="1"/>
    <col min="8202" max="8448" width="9" style="119"/>
    <col min="8449" max="8450" width="5.625" style="119" customWidth="1"/>
    <col min="8451" max="8451" width="10.75" style="119" customWidth="1"/>
    <col min="8452" max="8452" width="12.375" style="119" customWidth="1"/>
    <col min="8453" max="8453" width="12.125" style="119" customWidth="1"/>
    <col min="8454" max="8454" width="13.5" style="119" customWidth="1"/>
    <col min="8455" max="8455" width="17.25" style="119" customWidth="1"/>
    <col min="8456" max="8457" width="5.625" style="119" customWidth="1"/>
    <col min="8458" max="8704" width="9" style="119"/>
    <col min="8705" max="8706" width="5.625" style="119" customWidth="1"/>
    <col min="8707" max="8707" width="10.75" style="119" customWidth="1"/>
    <col min="8708" max="8708" width="12.375" style="119" customWidth="1"/>
    <col min="8709" max="8709" width="12.125" style="119" customWidth="1"/>
    <col min="8710" max="8710" width="13.5" style="119" customWidth="1"/>
    <col min="8711" max="8711" width="17.25" style="119" customWidth="1"/>
    <col min="8712" max="8713" width="5.625" style="119" customWidth="1"/>
    <col min="8714" max="8960" width="9" style="119"/>
    <col min="8961" max="8962" width="5.625" style="119" customWidth="1"/>
    <col min="8963" max="8963" width="10.75" style="119" customWidth="1"/>
    <col min="8964" max="8964" width="12.375" style="119" customWidth="1"/>
    <col min="8965" max="8965" width="12.125" style="119" customWidth="1"/>
    <col min="8966" max="8966" width="13.5" style="119" customWidth="1"/>
    <col min="8967" max="8967" width="17.25" style="119" customWidth="1"/>
    <col min="8968" max="8969" width="5.625" style="119" customWidth="1"/>
    <col min="8970" max="9216" width="9" style="119"/>
    <col min="9217" max="9218" width="5.625" style="119" customWidth="1"/>
    <col min="9219" max="9219" width="10.75" style="119" customWidth="1"/>
    <col min="9220" max="9220" width="12.375" style="119" customWidth="1"/>
    <col min="9221" max="9221" width="12.125" style="119" customWidth="1"/>
    <col min="9222" max="9222" width="13.5" style="119" customWidth="1"/>
    <col min="9223" max="9223" width="17.25" style="119" customWidth="1"/>
    <col min="9224" max="9225" width="5.625" style="119" customWidth="1"/>
    <col min="9226" max="9472" width="9" style="119"/>
    <col min="9473" max="9474" width="5.625" style="119" customWidth="1"/>
    <col min="9475" max="9475" width="10.75" style="119" customWidth="1"/>
    <col min="9476" max="9476" width="12.375" style="119" customWidth="1"/>
    <col min="9477" max="9477" width="12.125" style="119" customWidth="1"/>
    <col min="9478" max="9478" width="13.5" style="119" customWidth="1"/>
    <col min="9479" max="9479" width="17.25" style="119" customWidth="1"/>
    <col min="9480" max="9481" width="5.625" style="119" customWidth="1"/>
    <col min="9482" max="9728" width="9" style="119"/>
    <col min="9729" max="9730" width="5.625" style="119" customWidth="1"/>
    <col min="9731" max="9731" width="10.75" style="119" customWidth="1"/>
    <col min="9732" max="9732" width="12.375" style="119" customWidth="1"/>
    <col min="9733" max="9733" width="12.125" style="119" customWidth="1"/>
    <col min="9734" max="9734" width="13.5" style="119" customWidth="1"/>
    <col min="9735" max="9735" width="17.25" style="119" customWidth="1"/>
    <col min="9736" max="9737" width="5.625" style="119" customWidth="1"/>
    <col min="9738" max="9984" width="9" style="119"/>
    <col min="9985" max="9986" width="5.625" style="119" customWidth="1"/>
    <col min="9987" max="9987" width="10.75" style="119" customWidth="1"/>
    <col min="9988" max="9988" width="12.375" style="119" customWidth="1"/>
    <col min="9989" max="9989" width="12.125" style="119" customWidth="1"/>
    <col min="9990" max="9990" width="13.5" style="119" customWidth="1"/>
    <col min="9991" max="9991" width="17.25" style="119" customWidth="1"/>
    <col min="9992" max="9993" width="5.625" style="119" customWidth="1"/>
    <col min="9994" max="10240" width="9" style="119"/>
    <col min="10241" max="10242" width="5.625" style="119" customWidth="1"/>
    <col min="10243" max="10243" width="10.75" style="119" customWidth="1"/>
    <col min="10244" max="10244" width="12.375" style="119" customWidth="1"/>
    <col min="10245" max="10245" width="12.125" style="119" customWidth="1"/>
    <col min="10246" max="10246" width="13.5" style="119" customWidth="1"/>
    <col min="10247" max="10247" width="17.25" style="119" customWidth="1"/>
    <col min="10248" max="10249" width="5.625" style="119" customWidth="1"/>
    <col min="10250" max="10496" width="9" style="119"/>
    <col min="10497" max="10498" width="5.625" style="119" customWidth="1"/>
    <col min="10499" max="10499" width="10.75" style="119" customWidth="1"/>
    <col min="10500" max="10500" width="12.375" style="119" customWidth="1"/>
    <col min="10501" max="10501" width="12.125" style="119" customWidth="1"/>
    <col min="10502" max="10502" width="13.5" style="119" customWidth="1"/>
    <col min="10503" max="10503" width="17.25" style="119" customWidth="1"/>
    <col min="10504" max="10505" width="5.625" style="119" customWidth="1"/>
    <col min="10506" max="10752" width="9" style="119"/>
    <col min="10753" max="10754" width="5.625" style="119" customWidth="1"/>
    <col min="10755" max="10755" width="10.75" style="119" customWidth="1"/>
    <col min="10756" max="10756" width="12.375" style="119" customWidth="1"/>
    <col min="10757" max="10757" width="12.125" style="119" customWidth="1"/>
    <col min="10758" max="10758" width="13.5" style="119" customWidth="1"/>
    <col min="10759" max="10759" width="17.25" style="119" customWidth="1"/>
    <col min="10760" max="10761" width="5.625" style="119" customWidth="1"/>
    <col min="10762" max="11008" width="9" style="119"/>
    <col min="11009" max="11010" width="5.625" style="119" customWidth="1"/>
    <col min="11011" max="11011" width="10.75" style="119" customWidth="1"/>
    <col min="11012" max="11012" width="12.375" style="119" customWidth="1"/>
    <col min="11013" max="11013" width="12.125" style="119" customWidth="1"/>
    <col min="11014" max="11014" width="13.5" style="119" customWidth="1"/>
    <col min="11015" max="11015" width="17.25" style="119" customWidth="1"/>
    <col min="11016" max="11017" width="5.625" style="119" customWidth="1"/>
    <col min="11018" max="11264" width="9" style="119"/>
    <col min="11265" max="11266" width="5.625" style="119" customWidth="1"/>
    <col min="11267" max="11267" width="10.75" style="119" customWidth="1"/>
    <col min="11268" max="11268" width="12.375" style="119" customWidth="1"/>
    <col min="11269" max="11269" width="12.125" style="119" customWidth="1"/>
    <col min="11270" max="11270" width="13.5" style="119" customWidth="1"/>
    <col min="11271" max="11271" width="17.25" style="119" customWidth="1"/>
    <col min="11272" max="11273" width="5.625" style="119" customWidth="1"/>
    <col min="11274" max="11520" width="9" style="119"/>
    <col min="11521" max="11522" width="5.625" style="119" customWidth="1"/>
    <col min="11523" max="11523" width="10.75" style="119" customWidth="1"/>
    <col min="11524" max="11524" width="12.375" style="119" customWidth="1"/>
    <col min="11525" max="11525" width="12.125" style="119" customWidth="1"/>
    <col min="11526" max="11526" width="13.5" style="119" customWidth="1"/>
    <col min="11527" max="11527" width="17.25" style="119" customWidth="1"/>
    <col min="11528" max="11529" width="5.625" style="119" customWidth="1"/>
    <col min="11530" max="11776" width="9" style="119"/>
    <col min="11777" max="11778" width="5.625" style="119" customWidth="1"/>
    <col min="11779" max="11779" width="10.75" style="119" customWidth="1"/>
    <col min="11780" max="11780" width="12.375" style="119" customWidth="1"/>
    <col min="11781" max="11781" width="12.125" style="119" customWidth="1"/>
    <col min="11782" max="11782" width="13.5" style="119" customWidth="1"/>
    <col min="11783" max="11783" width="17.25" style="119" customWidth="1"/>
    <col min="11784" max="11785" width="5.625" style="119" customWidth="1"/>
    <col min="11786" max="12032" width="9" style="119"/>
    <col min="12033" max="12034" width="5.625" style="119" customWidth="1"/>
    <col min="12035" max="12035" width="10.75" style="119" customWidth="1"/>
    <col min="12036" max="12036" width="12.375" style="119" customWidth="1"/>
    <col min="12037" max="12037" width="12.125" style="119" customWidth="1"/>
    <col min="12038" max="12038" width="13.5" style="119" customWidth="1"/>
    <col min="12039" max="12039" width="17.25" style="119" customWidth="1"/>
    <col min="12040" max="12041" width="5.625" style="119" customWidth="1"/>
    <col min="12042" max="12288" width="9" style="119"/>
    <col min="12289" max="12290" width="5.625" style="119" customWidth="1"/>
    <col min="12291" max="12291" width="10.75" style="119" customWidth="1"/>
    <col min="12292" max="12292" width="12.375" style="119" customWidth="1"/>
    <col min="12293" max="12293" width="12.125" style="119" customWidth="1"/>
    <col min="12294" max="12294" width="13.5" style="119" customWidth="1"/>
    <col min="12295" max="12295" width="17.25" style="119" customWidth="1"/>
    <col min="12296" max="12297" width="5.625" style="119" customWidth="1"/>
    <col min="12298" max="12544" width="9" style="119"/>
    <col min="12545" max="12546" width="5.625" style="119" customWidth="1"/>
    <col min="12547" max="12547" width="10.75" style="119" customWidth="1"/>
    <col min="12548" max="12548" width="12.375" style="119" customWidth="1"/>
    <col min="12549" max="12549" width="12.125" style="119" customWidth="1"/>
    <col min="12550" max="12550" width="13.5" style="119" customWidth="1"/>
    <col min="12551" max="12551" width="17.25" style="119" customWidth="1"/>
    <col min="12552" max="12553" width="5.625" style="119" customWidth="1"/>
    <col min="12554" max="12800" width="9" style="119"/>
    <col min="12801" max="12802" width="5.625" style="119" customWidth="1"/>
    <col min="12803" max="12803" width="10.75" style="119" customWidth="1"/>
    <col min="12804" max="12804" width="12.375" style="119" customWidth="1"/>
    <col min="12805" max="12805" width="12.125" style="119" customWidth="1"/>
    <col min="12806" max="12806" width="13.5" style="119" customWidth="1"/>
    <col min="12807" max="12807" width="17.25" style="119" customWidth="1"/>
    <col min="12808" max="12809" width="5.625" style="119" customWidth="1"/>
    <col min="12810" max="13056" width="9" style="119"/>
    <col min="13057" max="13058" width="5.625" style="119" customWidth="1"/>
    <col min="13059" max="13059" width="10.75" style="119" customWidth="1"/>
    <col min="13060" max="13060" width="12.375" style="119" customWidth="1"/>
    <col min="13061" max="13061" width="12.125" style="119" customWidth="1"/>
    <col min="13062" max="13062" width="13.5" style="119" customWidth="1"/>
    <col min="13063" max="13063" width="17.25" style="119" customWidth="1"/>
    <col min="13064" max="13065" width="5.625" style="119" customWidth="1"/>
    <col min="13066" max="13312" width="9" style="119"/>
    <col min="13313" max="13314" width="5.625" style="119" customWidth="1"/>
    <col min="13315" max="13315" width="10.75" style="119" customWidth="1"/>
    <col min="13316" max="13316" width="12.375" style="119" customWidth="1"/>
    <col min="13317" max="13317" width="12.125" style="119" customWidth="1"/>
    <col min="13318" max="13318" width="13.5" style="119" customWidth="1"/>
    <col min="13319" max="13319" width="17.25" style="119" customWidth="1"/>
    <col min="13320" max="13321" width="5.625" style="119" customWidth="1"/>
    <col min="13322" max="13568" width="9" style="119"/>
    <col min="13569" max="13570" width="5.625" style="119" customWidth="1"/>
    <col min="13571" max="13571" width="10.75" style="119" customWidth="1"/>
    <col min="13572" max="13572" width="12.375" style="119" customWidth="1"/>
    <col min="13573" max="13573" width="12.125" style="119" customWidth="1"/>
    <col min="13574" max="13574" width="13.5" style="119" customWidth="1"/>
    <col min="13575" max="13575" width="17.25" style="119" customWidth="1"/>
    <col min="13576" max="13577" width="5.625" style="119" customWidth="1"/>
    <col min="13578" max="13824" width="9" style="119"/>
    <col min="13825" max="13826" width="5.625" style="119" customWidth="1"/>
    <col min="13827" max="13827" width="10.75" style="119" customWidth="1"/>
    <col min="13828" max="13828" width="12.375" style="119" customWidth="1"/>
    <col min="13829" max="13829" width="12.125" style="119" customWidth="1"/>
    <col min="13830" max="13830" width="13.5" style="119" customWidth="1"/>
    <col min="13831" max="13831" width="17.25" style="119" customWidth="1"/>
    <col min="13832" max="13833" width="5.625" style="119" customWidth="1"/>
    <col min="13834" max="14080" width="9" style="119"/>
    <col min="14081" max="14082" width="5.625" style="119" customWidth="1"/>
    <col min="14083" max="14083" width="10.75" style="119" customWidth="1"/>
    <col min="14084" max="14084" width="12.375" style="119" customWidth="1"/>
    <col min="14085" max="14085" width="12.125" style="119" customWidth="1"/>
    <col min="14086" max="14086" width="13.5" style="119" customWidth="1"/>
    <col min="14087" max="14087" width="17.25" style="119" customWidth="1"/>
    <col min="14088" max="14089" width="5.625" style="119" customWidth="1"/>
    <col min="14090" max="14336" width="9" style="119"/>
    <col min="14337" max="14338" width="5.625" style="119" customWidth="1"/>
    <col min="14339" max="14339" width="10.75" style="119" customWidth="1"/>
    <col min="14340" max="14340" width="12.375" style="119" customWidth="1"/>
    <col min="14341" max="14341" width="12.125" style="119" customWidth="1"/>
    <col min="14342" max="14342" width="13.5" style="119" customWidth="1"/>
    <col min="14343" max="14343" width="17.25" style="119" customWidth="1"/>
    <col min="14344" max="14345" width="5.625" style="119" customWidth="1"/>
    <col min="14346" max="14592" width="9" style="119"/>
    <col min="14593" max="14594" width="5.625" style="119" customWidth="1"/>
    <col min="14595" max="14595" width="10.75" style="119" customWidth="1"/>
    <col min="14596" max="14596" width="12.375" style="119" customWidth="1"/>
    <col min="14597" max="14597" width="12.125" style="119" customWidth="1"/>
    <col min="14598" max="14598" width="13.5" style="119" customWidth="1"/>
    <col min="14599" max="14599" width="17.25" style="119" customWidth="1"/>
    <col min="14600" max="14601" width="5.625" style="119" customWidth="1"/>
    <col min="14602" max="14848" width="9" style="119"/>
    <col min="14849" max="14850" width="5.625" style="119" customWidth="1"/>
    <col min="14851" max="14851" width="10.75" style="119" customWidth="1"/>
    <col min="14852" max="14852" width="12.375" style="119" customWidth="1"/>
    <col min="14853" max="14853" width="12.125" style="119" customWidth="1"/>
    <col min="14854" max="14854" width="13.5" style="119" customWidth="1"/>
    <col min="14855" max="14855" width="17.25" style="119" customWidth="1"/>
    <col min="14856" max="14857" width="5.625" style="119" customWidth="1"/>
    <col min="14858" max="15104" width="9" style="119"/>
    <col min="15105" max="15106" width="5.625" style="119" customWidth="1"/>
    <col min="15107" max="15107" width="10.75" style="119" customWidth="1"/>
    <col min="15108" max="15108" width="12.375" style="119" customWidth="1"/>
    <col min="15109" max="15109" width="12.125" style="119" customWidth="1"/>
    <col min="15110" max="15110" width="13.5" style="119" customWidth="1"/>
    <col min="15111" max="15111" width="17.25" style="119" customWidth="1"/>
    <col min="15112" max="15113" width="5.625" style="119" customWidth="1"/>
    <col min="15114" max="15360" width="9" style="119"/>
    <col min="15361" max="15362" width="5.625" style="119" customWidth="1"/>
    <col min="15363" max="15363" width="10.75" style="119" customWidth="1"/>
    <col min="15364" max="15364" width="12.375" style="119" customWidth="1"/>
    <col min="15365" max="15365" width="12.125" style="119" customWidth="1"/>
    <col min="15366" max="15366" width="13.5" style="119" customWidth="1"/>
    <col min="15367" max="15367" width="17.25" style="119" customWidth="1"/>
    <col min="15368" max="15369" width="5.625" style="119" customWidth="1"/>
    <col min="15370" max="15616" width="9" style="119"/>
    <col min="15617" max="15618" width="5.625" style="119" customWidth="1"/>
    <col min="15619" max="15619" width="10.75" style="119" customWidth="1"/>
    <col min="15620" max="15620" width="12.375" style="119" customWidth="1"/>
    <col min="15621" max="15621" width="12.125" style="119" customWidth="1"/>
    <col min="15622" max="15622" width="13.5" style="119" customWidth="1"/>
    <col min="15623" max="15623" width="17.25" style="119" customWidth="1"/>
    <col min="15624" max="15625" width="5.625" style="119" customWidth="1"/>
    <col min="15626" max="15872" width="9" style="119"/>
    <col min="15873" max="15874" width="5.625" style="119" customWidth="1"/>
    <col min="15875" max="15875" width="10.75" style="119" customWidth="1"/>
    <col min="15876" max="15876" width="12.375" style="119" customWidth="1"/>
    <col min="15877" max="15877" width="12.125" style="119" customWidth="1"/>
    <col min="15878" max="15878" width="13.5" style="119" customWidth="1"/>
    <col min="15879" max="15879" width="17.25" style="119" customWidth="1"/>
    <col min="15880" max="15881" width="5.625" style="119" customWidth="1"/>
    <col min="15882" max="16128" width="9" style="119"/>
    <col min="16129" max="16130" width="5.625" style="119" customWidth="1"/>
    <col min="16131" max="16131" width="10.75" style="119" customWidth="1"/>
    <col min="16132" max="16132" width="12.375" style="119" customWidth="1"/>
    <col min="16133" max="16133" width="12.125" style="119" customWidth="1"/>
    <col min="16134" max="16134" width="13.5" style="119" customWidth="1"/>
    <col min="16135" max="16135" width="17.25" style="119" customWidth="1"/>
    <col min="16136" max="16137" width="5.625" style="119" customWidth="1"/>
    <col min="16138" max="16384" width="9" style="119"/>
  </cols>
  <sheetData>
    <row r="1" spans="2:8" ht="34.5" customHeight="1" thickBot="1"/>
    <row r="2" spans="2:8" s="120" customFormat="1" ht="30.75" customHeight="1" thickTop="1">
      <c r="B2" s="4"/>
      <c r="C2" s="5" t="s">
        <v>63</v>
      </c>
      <c r="D2" s="6"/>
      <c r="E2" s="6"/>
      <c r="F2" s="6"/>
      <c r="G2" s="6"/>
      <c r="H2" s="7"/>
    </row>
    <row r="3" spans="2:8" ht="19.5" customHeight="1">
      <c r="B3" s="9"/>
      <c r="C3" s="10"/>
      <c r="D3" s="10"/>
      <c r="E3" s="10"/>
      <c r="F3" s="10"/>
      <c r="G3" s="10"/>
      <c r="H3" s="11"/>
    </row>
    <row r="4" spans="2:8" ht="30" customHeight="1">
      <c r="B4" s="9"/>
      <c r="C4" s="344" t="s">
        <v>16</v>
      </c>
      <c r="D4" s="345"/>
      <c r="E4" s="346"/>
      <c r="F4" s="116" t="s">
        <v>62</v>
      </c>
      <c r="G4" s="116" t="s">
        <v>45</v>
      </c>
      <c r="H4" s="11"/>
    </row>
    <row r="5" spans="2:8" ht="30" customHeight="1">
      <c r="B5" s="9"/>
      <c r="C5" s="344" t="s">
        <v>17</v>
      </c>
      <c r="D5" s="346"/>
      <c r="E5" s="14">
        <f>料金算定!E11</f>
        <v>0</v>
      </c>
      <c r="F5" s="15">
        <f>IF(E5=C10,D10,IF(E5=C11,D11,IF(E5=C12,D12,IF(E5=C13,D13,IF(E5=C14,D14,IF(E5=C15,D15,IF(E5=C16,D16,IF(E5=C17,D17,0))))))))</f>
        <v>0</v>
      </c>
      <c r="G5" s="347">
        <f>F5+ROUNDDOWN((F7*E7),0)</f>
        <v>0</v>
      </c>
      <c r="H5" s="11"/>
    </row>
    <row r="6" spans="2:8" ht="30" customHeight="1">
      <c r="B6" s="9"/>
      <c r="C6" s="350" t="s">
        <v>18</v>
      </c>
      <c r="D6" s="351"/>
      <c r="E6" s="14">
        <f>料金算定!E19</f>
        <v>0</v>
      </c>
      <c r="F6" s="16"/>
      <c r="G6" s="348"/>
      <c r="H6" s="11"/>
    </row>
    <row r="7" spans="2:8" ht="30" customHeight="1">
      <c r="B7" s="9"/>
      <c r="C7" s="17"/>
      <c r="D7" s="116" t="s">
        <v>19</v>
      </c>
      <c r="E7" s="116">
        <f>E6</f>
        <v>0</v>
      </c>
      <c r="F7" s="31">
        <f>IF(501&lt;=E7,D26,IF(101&lt;=E7,D25,IF(51&lt;=E7,D24,IF(31&lt;=E7,D23,IF(21&lt;=E7,D22,IF(11&lt;=E7,D21,IF(1&lt;=E7,D20,0)))))))</f>
        <v>0</v>
      </c>
      <c r="G7" s="349"/>
      <c r="H7" s="11"/>
    </row>
    <row r="8" spans="2:8" ht="30.75" customHeight="1" thickBot="1">
      <c r="B8" s="19"/>
      <c r="C8" s="20"/>
      <c r="D8" s="20"/>
      <c r="E8" s="20"/>
      <c r="F8" s="20"/>
      <c r="G8" s="20"/>
      <c r="H8" s="21"/>
    </row>
    <row r="9" spans="2:8" ht="14.25" thickTop="1"/>
    <row r="10" spans="2:8" ht="16.5">
      <c r="C10" s="121">
        <v>13</v>
      </c>
      <c r="D10" s="122">
        <v>880</v>
      </c>
      <c r="E10" s="126">
        <v>968</v>
      </c>
    </row>
    <row r="11" spans="2:8" ht="16.5">
      <c r="C11" s="121">
        <v>20</v>
      </c>
      <c r="D11" s="122">
        <v>1990</v>
      </c>
      <c r="E11" s="126">
        <v>2189</v>
      </c>
    </row>
    <row r="12" spans="2:8" ht="16.5">
      <c r="C12" s="121">
        <v>25</v>
      </c>
      <c r="D12" s="122">
        <v>3210</v>
      </c>
      <c r="E12" s="126">
        <v>3531</v>
      </c>
    </row>
    <row r="13" spans="2:8" ht="16.5">
      <c r="C13" s="121">
        <v>30</v>
      </c>
      <c r="D13" s="122">
        <v>4660</v>
      </c>
      <c r="E13" s="126">
        <v>5126</v>
      </c>
    </row>
    <row r="14" spans="2:8" ht="16.5">
      <c r="C14" s="121">
        <v>40</v>
      </c>
      <c r="D14" s="122">
        <v>8320</v>
      </c>
      <c r="E14" s="126">
        <v>9152</v>
      </c>
    </row>
    <row r="15" spans="2:8" ht="16.5">
      <c r="C15" s="121">
        <v>50</v>
      </c>
      <c r="D15" s="122">
        <v>12650</v>
      </c>
      <c r="E15" s="126">
        <v>13915</v>
      </c>
    </row>
    <row r="16" spans="2:8" ht="16.5">
      <c r="C16" s="121">
        <v>75</v>
      </c>
      <c r="D16" s="122">
        <v>28860</v>
      </c>
      <c r="E16" s="126">
        <v>31746</v>
      </c>
    </row>
    <row r="17" spans="3:5" ht="16.5">
      <c r="C17" s="121">
        <v>100</v>
      </c>
      <c r="D17" s="122">
        <v>44400</v>
      </c>
      <c r="E17" s="126">
        <v>48840</v>
      </c>
    </row>
    <row r="18" spans="3:5" ht="16.5">
      <c r="C18" s="123"/>
      <c r="D18" s="122"/>
      <c r="E18" s="126"/>
    </row>
    <row r="19" spans="3:5" ht="16.5">
      <c r="E19" s="124"/>
    </row>
    <row r="20" spans="3:5" ht="16.5">
      <c r="C20" s="123" t="s">
        <v>20</v>
      </c>
      <c r="D20" s="123">
        <v>61</v>
      </c>
      <c r="E20" s="125">
        <v>67.099999999999994</v>
      </c>
    </row>
    <row r="21" spans="3:5" ht="16.5">
      <c r="C21" s="123" t="s">
        <v>21</v>
      </c>
      <c r="D21" s="123">
        <v>77</v>
      </c>
      <c r="E21" s="125">
        <v>84.7</v>
      </c>
    </row>
    <row r="22" spans="3:5" ht="16.5">
      <c r="C22" s="123" t="s">
        <v>22</v>
      </c>
      <c r="D22" s="123">
        <v>111</v>
      </c>
      <c r="E22" s="125">
        <v>122.1</v>
      </c>
    </row>
    <row r="23" spans="3:5" ht="16.5">
      <c r="C23" s="123" t="s">
        <v>23</v>
      </c>
      <c r="D23" s="123">
        <v>144</v>
      </c>
      <c r="E23" s="125">
        <v>158.4</v>
      </c>
    </row>
    <row r="24" spans="3:5" ht="16.5">
      <c r="C24" s="123" t="s">
        <v>24</v>
      </c>
      <c r="D24" s="123">
        <v>172</v>
      </c>
      <c r="E24" s="125">
        <v>189.2</v>
      </c>
    </row>
    <row r="25" spans="3:5" ht="16.5">
      <c r="C25" s="123" t="s">
        <v>25</v>
      </c>
      <c r="D25" s="123">
        <v>210</v>
      </c>
      <c r="E25" s="125">
        <v>231</v>
      </c>
    </row>
    <row r="26" spans="3:5" ht="16.5">
      <c r="C26" s="123" t="s">
        <v>26</v>
      </c>
      <c r="D26" s="123">
        <v>244</v>
      </c>
      <c r="E26" s="125">
        <v>268.39999999999998</v>
      </c>
    </row>
  </sheetData>
  <mergeCells count="4">
    <mergeCell ref="C4:E4"/>
    <mergeCell ref="C5:D5"/>
    <mergeCell ref="G5:G7"/>
    <mergeCell ref="C6:D6"/>
  </mergeCells>
  <phoneticPr fontId="1"/>
  <dataValidations disablePrompts="1" count="1">
    <dataValidation type="list" allowBlank="1" showInputMessage="1" showErrorMessage="1" sqref="WVM982989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5 JA65485 SW65485 ACS65485 AMO65485 AWK65485 BGG65485 BQC65485 BZY65485 CJU65485 CTQ65485 DDM65485 DNI65485 DXE65485 EHA65485 EQW65485 FAS65485 FKO65485 FUK65485 GEG65485 GOC65485 GXY65485 HHU65485 HRQ65485 IBM65485 ILI65485 IVE65485 JFA65485 JOW65485 JYS65485 KIO65485 KSK65485 LCG65485 LMC65485 LVY65485 MFU65485 MPQ65485 MZM65485 NJI65485 NTE65485 ODA65485 OMW65485 OWS65485 PGO65485 PQK65485 QAG65485 QKC65485 QTY65485 RDU65485 RNQ65485 RXM65485 SHI65485 SRE65485 TBA65485 TKW65485 TUS65485 UEO65485 UOK65485 UYG65485 VIC65485 VRY65485 WBU65485 WLQ65485 WVM65485 E131021 JA131021 SW131021 ACS131021 AMO131021 AWK131021 BGG131021 BQC131021 BZY131021 CJU131021 CTQ131021 DDM131021 DNI131021 DXE131021 EHA131021 EQW131021 FAS131021 FKO131021 FUK131021 GEG131021 GOC131021 GXY131021 HHU131021 HRQ131021 IBM131021 ILI131021 IVE131021 JFA131021 JOW131021 JYS131021 KIO131021 KSK131021 LCG131021 LMC131021 LVY131021 MFU131021 MPQ131021 MZM131021 NJI131021 NTE131021 ODA131021 OMW131021 OWS131021 PGO131021 PQK131021 QAG131021 QKC131021 QTY131021 RDU131021 RNQ131021 RXM131021 SHI131021 SRE131021 TBA131021 TKW131021 TUS131021 UEO131021 UOK131021 UYG131021 VIC131021 VRY131021 WBU131021 WLQ131021 WVM131021 E196557 JA196557 SW196557 ACS196557 AMO196557 AWK196557 BGG196557 BQC196557 BZY196557 CJU196557 CTQ196557 DDM196557 DNI196557 DXE196557 EHA196557 EQW196557 FAS196557 FKO196557 FUK196557 GEG196557 GOC196557 GXY196557 HHU196557 HRQ196557 IBM196557 ILI196557 IVE196557 JFA196557 JOW196557 JYS196557 KIO196557 KSK196557 LCG196557 LMC196557 LVY196557 MFU196557 MPQ196557 MZM196557 NJI196557 NTE196557 ODA196557 OMW196557 OWS196557 PGO196557 PQK196557 QAG196557 QKC196557 QTY196557 RDU196557 RNQ196557 RXM196557 SHI196557 SRE196557 TBA196557 TKW196557 TUS196557 UEO196557 UOK196557 UYG196557 VIC196557 VRY196557 WBU196557 WLQ196557 WVM196557 E262093 JA262093 SW262093 ACS262093 AMO262093 AWK262093 BGG262093 BQC262093 BZY262093 CJU262093 CTQ262093 DDM262093 DNI262093 DXE262093 EHA262093 EQW262093 FAS262093 FKO262093 FUK262093 GEG262093 GOC262093 GXY262093 HHU262093 HRQ262093 IBM262093 ILI262093 IVE262093 JFA262093 JOW262093 JYS262093 KIO262093 KSK262093 LCG262093 LMC262093 LVY262093 MFU262093 MPQ262093 MZM262093 NJI262093 NTE262093 ODA262093 OMW262093 OWS262093 PGO262093 PQK262093 QAG262093 QKC262093 QTY262093 RDU262093 RNQ262093 RXM262093 SHI262093 SRE262093 TBA262093 TKW262093 TUS262093 UEO262093 UOK262093 UYG262093 VIC262093 VRY262093 WBU262093 WLQ262093 WVM262093 E327629 JA327629 SW327629 ACS327629 AMO327629 AWK327629 BGG327629 BQC327629 BZY327629 CJU327629 CTQ327629 DDM327629 DNI327629 DXE327629 EHA327629 EQW327629 FAS327629 FKO327629 FUK327629 GEG327629 GOC327629 GXY327629 HHU327629 HRQ327629 IBM327629 ILI327629 IVE327629 JFA327629 JOW327629 JYS327629 KIO327629 KSK327629 LCG327629 LMC327629 LVY327629 MFU327629 MPQ327629 MZM327629 NJI327629 NTE327629 ODA327629 OMW327629 OWS327629 PGO327629 PQK327629 QAG327629 QKC327629 QTY327629 RDU327629 RNQ327629 RXM327629 SHI327629 SRE327629 TBA327629 TKW327629 TUS327629 UEO327629 UOK327629 UYG327629 VIC327629 VRY327629 WBU327629 WLQ327629 WVM327629 E393165 JA393165 SW393165 ACS393165 AMO393165 AWK393165 BGG393165 BQC393165 BZY393165 CJU393165 CTQ393165 DDM393165 DNI393165 DXE393165 EHA393165 EQW393165 FAS393165 FKO393165 FUK393165 GEG393165 GOC393165 GXY393165 HHU393165 HRQ393165 IBM393165 ILI393165 IVE393165 JFA393165 JOW393165 JYS393165 KIO393165 KSK393165 LCG393165 LMC393165 LVY393165 MFU393165 MPQ393165 MZM393165 NJI393165 NTE393165 ODA393165 OMW393165 OWS393165 PGO393165 PQK393165 QAG393165 QKC393165 QTY393165 RDU393165 RNQ393165 RXM393165 SHI393165 SRE393165 TBA393165 TKW393165 TUS393165 UEO393165 UOK393165 UYG393165 VIC393165 VRY393165 WBU393165 WLQ393165 WVM393165 E458701 JA458701 SW458701 ACS458701 AMO458701 AWK458701 BGG458701 BQC458701 BZY458701 CJU458701 CTQ458701 DDM458701 DNI458701 DXE458701 EHA458701 EQW458701 FAS458701 FKO458701 FUK458701 GEG458701 GOC458701 GXY458701 HHU458701 HRQ458701 IBM458701 ILI458701 IVE458701 JFA458701 JOW458701 JYS458701 KIO458701 KSK458701 LCG458701 LMC458701 LVY458701 MFU458701 MPQ458701 MZM458701 NJI458701 NTE458701 ODA458701 OMW458701 OWS458701 PGO458701 PQK458701 QAG458701 QKC458701 QTY458701 RDU458701 RNQ458701 RXM458701 SHI458701 SRE458701 TBA458701 TKW458701 TUS458701 UEO458701 UOK458701 UYG458701 VIC458701 VRY458701 WBU458701 WLQ458701 WVM458701 E524237 JA524237 SW524237 ACS524237 AMO524237 AWK524237 BGG524237 BQC524237 BZY524237 CJU524237 CTQ524237 DDM524237 DNI524237 DXE524237 EHA524237 EQW524237 FAS524237 FKO524237 FUK524237 GEG524237 GOC524237 GXY524237 HHU524237 HRQ524237 IBM524237 ILI524237 IVE524237 JFA524237 JOW524237 JYS524237 KIO524237 KSK524237 LCG524237 LMC524237 LVY524237 MFU524237 MPQ524237 MZM524237 NJI524237 NTE524237 ODA524237 OMW524237 OWS524237 PGO524237 PQK524237 QAG524237 QKC524237 QTY524237 RDU524237 RNQ524237 RXM524237 SHI524237 SRE524237 TBA524237 TKW524237 TUS524237 UEO524237 UOK524237 UYG524237 VIC524237 VRY524237 WBU524237 WLQ524237 WVM524237 E589773 JA589773 SW589773 ACS589773 AMO589773 AWK589773 BGG589773 BQC589773 BZY589773 CJU589773 CTQ589773 DDM589773 DNI589773 DXE589773 EHA589773 EQW589773 FAS589773 FKO589773 FUK589773 GEG589773 GOC589773 GXY589773 HHU589773 HRQ589773 IBM589773 ILI589773 IVE589773 JFA589773 JOW589773 JYS589773 KIO589773 KSK589773 LCG589773 LMC589773 LVY589773 MFU589773 MPQ589773 MZM589773 NJI589773 NTE589773 ODA589773 OMW589773 OWS589773 PGO589773 PQK589773 QAG589773 QKC589773 QTY589773 RDU589773 RNQ589773 RXM589773 SHI589773 SRE589773 TBA589773 TKW589773 TUS589773 UEO589773 UOK589773 UYG589773 VIC589773 VRY589773 WBU589773 WLQ589773 WVM589773 E655309 JA655309 SW655309 ACS655309 AMO655309 AWK655309 BGG655309 BQC655309 BZY655309 CJU655309 CTQ655309 DDM655309 DNI655309 DXE655309 EHA655309 EQW655309 FAS655309 FKO655309 FUK655309 GEG655309 GOC655309 GXY655309 HHU655309 HRQ655309 IBM655309 ILI655309 IVE655309 JFA655309 JOW655309 JYS655309 KIO655309 KSK655309 LCG655309 LMC655309 LVY655309 MFU655309 MPQ655309 MZM655309 NJI655309 NTE655309 ODA655309 OMW655309 OWS655309 PGO655309 PQK655309 QAG655309 QKC655309 QTY655309 RDU655309 RNQ655309 RXM655309 SHI655309 SRE655309 TBA655309 TKW655309 TUS655309 UEO655309 UOK655309 UYG655309 VIC655309 VRY655309 WBU655309 WLQ655309 WVM655309 E720845 JA720845 SW720845 ACS720845 AMO720845 AWK720845 BGG720845 BQC720845 BZY720845 CJU720845 CTQ720845 DDM720845 DNI720845 DXE720845 EHA720845 EQW720845 FAS720845 FKO720845 FUK720845 GEG720845 GOC720845 GXY720845 HHU720845 HRQ720845 IBM720845 ILI720845 IVE720845 JFA720845 JOW720845 JYS720845 KIO720845 KSK720845 LCG720845 LMC720845 LVY720845 MFU720845 MPQ720845 MZM720845 NJI720845 NTE720845 ODA720845 OMW720845 OWS720845 PGO720845 PQK720845 QAG720845 QKC720845 QTY720845 RDU720845 RNQ720845 RXM720845 SHI720845 SRE720845 TBA720845 TKW720845 TUS720845 UEO720845 UOK720845 UYG720845 VIC720845 VRY720845 WBU720845 WLQ720845 WVM720845 E786381 JA786381 SW786381 ACS786381 AMO786381 AWK786381 BGG786381 BQC786381 BZY786381 CJU786381 CTQ786381 DDM786381 DNI786381 DXE786381 EHA786381 EQW786381 FAS786381 FKO786381 FUK786381 GEG786381 GOC786381 GXY786381 HHU786381 HRQ786381 IBM786381 ILI786381 IVE786381 JFA786381 JOW786381 JYS786381 KIO786381 KSK786381 LCG786381 LMC786381 LVY786381 MFU786381 MPQ786381 MZM786381 NJI786381 NTE786381 ODA786381 OMW786381 OWS786381 PGO786381 PQK786381 QAG786381 QKC786381 QTY786381 RDU786381 RNQ786381 RXM786381 SHI786381 SRE786381 TBA786381 TKW786381 TUS786381 UEO786381 UOK786381 UYG786381 VIC786381 VRY786381 WBU786381 WLQ786381 WVM786381 E851917 JA851917 SW851917 ACS851917 AMO851917 AWK851917 BGG851917 BQC851917 BZY851917 CJU851917 CTQ851917 DDM851917 DNI851917 DXE851917 EHA851917 EQW851917 FAS851917 FKO851917 FUK851917 GEG851917 GOC851917 GXY851917 HHU851917 HRQ851917 IBM851917 ILI851917 IVE851917 JFA851917 JOW851917 JYS851917 KIO851917 KSK851917 LCG851917 LMC851917 LVY851917 MFU851917 MPQ851917 MZM851917 NJI851917 NTE851917 ODA851917 OMW851917 OWS851917 PGO851917 PQK851917 QAG851917 QKC851917 QTY851917 RDU851917 RNQ851917 RXM851917 SHI851917 SRE851917 TBA851917 TKW851917 TUS851917 UEO851917 UOK851917 UYG851917 VIC851917 VRY851917 WBU851917 WLQ851917 WVM851917 E917453 JA917453 SW917453 ACS917453 AMO917453 AWK917453 BGG917453 BQC917453 BZY917453 CJU917453 CTQ917453 DDM917453 DNI917453 DXE917453 EHA917453 EQW917453 FAS917453 FKO917453 FUK917453 GEG917453 GOC917453 GXY917453 HHU917453 HRQ917453 IBM917453 ILI917453 IVE917453 JFA917453 JOW917453 JYS917453 KIO917453 KSK917453 LCG917453 LMC917453 LVY917453 MFU917453 MPQ917453 MZM917453 NJI917453 NTE917453 ODA917453 OMW917453 OWS917453 PGO917453 PQK917453 QAG917453 QKC917453 QTY917453 RDU917453 RNQ917453 RXM917453 SHI917453 SRE917453 TBA917453 TKW917453 TUS917453 UEO917453 UOK917453 UYG917453 VIC917453 VRY917453 WBU917453 WLQ917453 WVM917453 E982989 JA982989 SW982989 ACS982989 AMO982989 AWK982989 BGG982989 BQC982989 BZY982989 CJU982989 CTQ982989 DDM982989 DNI982989 DXE982989 EHA982989 EQW982989 FAS982989 FKO982989 FUK982989 GEG982989 GOC982989 GXY982989 HHU982989 HRQ982989 IBM982989 ILI982989 IVE982989 JFA982989 JOW982989 JYS982989 KIO982989 KSK982989 LCG982989 LMC982989 LVY982989 MFU982989 MPQ982989 MZM982989 NJI982989 NTE982989 ODA982989 OMW982989 OWS982989 PGO982989 PQK982989 QAG982989 QKC982989 QTY982989 RDU982989 RNQ982989 RXM982989 SHI982989 SRE982989 TBA982989 TKW982989 TUS982989 UEO982989 UOK982989 UYG982989 VIC982989 VRY982989 WBU982989 WLQ982989" xr:uid="{E6556DE4-7134-4729-9F58-DD557385744D}">
      <formula1>$C$10:$C$18</formula1>
    </dataValidation>
  </dataValidations>
  <pageMargins left="0.75" right="0.75" top="1" bottom="1" header="0.51200000000000001" footer="0.51200000000000001"/>
  <pageSetup paperSize="9" orientation="portrait" blackAndWhite="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A2158D-6816-4C54-8F67-E9970149E9DF}">
  <sheetPr>
    <tabColor rgb="FFFFFF00"/>
  </sheetPr>
  <dimension ref="B1:H26"/>
  <sheetViews>
    <sheetView zoomScaleNormal="100" zoomScaleSheetLayoutView="100" workbookViewId="0"/>
  </sheetViews>
  <sheetFormatPr defaultRowHeight="13.5"/>
  <cols>
    <col min="1" max="2" width="5.625" style="119" customWidth="1"/>
    <col min="3" max="3" width="10.75" style="119" customWidth="1"/>
    <col min="4" max="4" width="12.375" style="119" customWidth="1"/>
    <col min="5" max="5" width="12.125" style="119" customWidth="1"/>
    <col min="6" max="6" width="13.5" style="119" customWidth="1"/>
    <col min="7" max="7" width="17.25" style="119" customWidth="1"/>
    <col min="8" max="9" width="5.625" style="119" customWidth="1"/>
    <col min="10" max="256" width="9" style="119"/>
    <col min="257" max="258" width="5.625" style="119" customWidth="1"/>
    <col min="259" max="259" width="10.75" style="119" customWidth="1"/>
    <col min="260" max="260" width="12.375" style="119" customWidth="1"/>
    <col min="261" max="261" width="12.125" style="119" customWidth="1"/>
    <col min="262" max="262" width="13.5" style="119" customWidth="1"/>
    <col min="263" max="263" width="17.25" style="119" customWidth="1"/>
    <col min="264" max="265" width="5.625" style="119" customWidth="1"/>
    <col min="266" max="512" width="9" style="119"/>
    <col min="513" max="514" width="5.625" style="119" customWidth="1"/>
    <col min="515" max="515" width="10.75" style="119" customWidth="1"/>
    <col min="516" max="516" width="12.375" style="119" customWidth="1"/>
    <col min="517" max="517" width="12.125" style="119" customWidth="1"/>
    <col min="518" max="518" width="13.5" style="119" customWidth="1"/>
    <col min="519" max="519" width="17.25" style="119" customWidth="1"/>
    <col min="520" max="521" width="5.625" style="119" customWidth="1"/>
    <col min="522" max="768" width="9" style="119"/>
    <col min="769" max="770" width="5.625" style="119" customWidth="1"/>
    <col min="771" max="771" width="10.75" style="119" customWidth="1"/>
    <col min="772" max="772" width="12.375" style="119" customWidth="1"/>
    <col min="773" max="773" width="12.125" style="119" customWidth="1"/>
    <col min="774" max="774" width="13.5" style="119" customWidth="1"/>
    <col min="775" max="775" width="17.25" style="119" customWidth="1"/>
    <col min="776" max="777" width="5.625" style="119" customWidth="1"/>
    <col min="778" max="1024" width="9" style="119"/>
    <col min="1025" max="1026" width="5.625" style="119" customWidth="1"/>
    <col min="1027" max="1027" width="10.75" style="119" customWidth="1"/>
    <col min="1028" max="1028" width="12.375" style="119" customWidth="1"/>
    <col min="1029" max="1029" width="12.125" style="119" customWidth="1"/>
    <col min="1030" max="1030" width="13.5" style="119" customWidth="1"/>
    <col min="1031" max="1031" width="17.25" style="119" customWidth="1"/>
    <col min="1032" max="1033" width="5.625" style="119" customWidth="1"/>
    <col min="1034" max="1280" width="9" style="119"/>
    <col min="1281" max="1282" width="5.625" style="119" customWidth="1"/>
    <col min="1283" max="1283" width="10.75" style="119" customWidth="1"/>
    <col min="1284" max="1284" width="12.375" style="119" customWidth="1"/>
    <col min="1285" max="1285" width="12.125" style="119" customWidth="1"/>
    <col min="1286" max="1286" width="13.5" style="119" customWidth="1"/>
    <col min="1287" max="1287" width="17.25" style="119" customWidth="1"/>
    <col min="1288" max="1289" width="5.625" style="119" customWidth="1"/>
    <col min="1290" max="1536" width="9" style="119"/>
    <col min="1537" max="1538" width="5.625" style="119" customWidth="1"/>
    <col min="1539" max="1539" width="10.75" style="119" customWidth="1"/>
    <col min="1540" max="1540" width="12.375" style="119" customWidth="1"/>
    <col min="1541" max="1541" width="12.125" style="119" customWidth="1"/>
    <col min="1542" max="1542" width="13.5" style="119" customWidth="1"/>
    <col min="1543" max="1543" width="17.25" style="119" customWidth="1"/>
    <col min="1544" max="1545" width="5.625" style="119" customWidth="1"/>
    <col min="1546" max="1792" width="9" style="119"/>
    <col min="1793" max="1794" width="5.625" style="119" customWidth="1"/>
    <col min="1795" max="1795" width="10.75" style="119" customWidth="1"/>
    <col min="1796" max="1796" width="12.375" style="119" customWidth="1"/>
    <col min="1797" max="1797" width="12.125" style="119" customWidth="1"/>
    <col min="1798" max="1798" width="13.5" style="119" customWidth="1"/>
    <col min="1799" max="1799" width="17.25" style="119" customWidth="1"/>
    <col min="1800" max="1801" width="5.625" style="119" customWidth="1"/>
    <col min="1802" max="2048" width="9" style="119"/>
    <col min="2049" max="2050" width="5.625" style="119" customWidth="1"/>
    <col min="2051" max="2051" width="10.75" style="119" customWidth="1"/>
    <col min="2052" max="2052" width="12.375" style="119" customWidth="1"/>
    <col min="2053" max="2053" width="12.125" style="119" customWidth="1"/>
    <col min="2054" max="2054" width="13.5" style="119" customWidth="1"/>
    <col min="2055" max="2055" width="17.25" style="119" customWidth="1"/>
    <col min="2056" max="2057" width="5.625" style="119" customWidth="1"/>
    <col min="2058" max="2304" width="9" style="119"/>
    <col min="2305" max="2306" width="5.625" style="119" customWidth="1"/>
    <col min="2307" max="2307" width="10.75" style="119" customWidth="1"/>
    <col min="2308" max="2308" width="12.375" style="119" customWidth="1"/>
    <col min="2309" max="2309" width="12.125" style="119" customWidth="1"/>
    <col min="2310" max="2310" width="13.5" style="119" customWidth="1"/>
    <col min="2311" max="2311" width="17.25" style="119" customWidth="1"/>
    <col min="2312" max="2313" width="5.625" style="119" customWidth="1"/>
    <col min="2314" max="2560" width="9" style="119"/>
    <col min="2561" max="2562" width="5.625" style="119" customWidth="1"/>
    <col min="2563" max="2563" width="10.75" style="119" customWidth="1"/>
    <col min="2564" max="2564" width="12.375" style="119" customWidth="1"/>
    <col min="2565" max="2565" width="12.125" style="119" customWidth="1"/>
    <col min="2566" max="2566" width="13.5" style="119" customWidth="1"/>
    <col min="2567" max="2567" width="17.25" style="119" customWidth="1"/>
    <col min="2568" max="2569" width="5.625" style="119" customWidth="1"/>
    <col min="2570" max="2816" width="9" style="119"/>
    <col min="2817" max="2818" width="5.625" style="119" customWidth="1"/>
    <col min="2819" max="2819" width="10.75" style="119" customWidth="1"/>
    <col min="2820" max="2820" width="12.375" style="119" customWidth="1"/>
    <col min="2821" max="2821" width="12.125" style="119" customWidth="1"/>
    <col min="2822" max="2822" width="13.5" style="119" customWidth="1"/>
    <col min="2823" max="2823" width="17.25" style="119" customWidth="1"/>
    <col min="2824" max="2825" width="5.625" style="119" customWidth="1"/>
    <col min="2826" max="3072" width="9" style="119"/>
    <col min="3073" max="3074" width="5.625" style="119" customWidth="1"/>
    <col min="3075" max="3075" width="10.75" style="119" customWidth="1"/>
    <col min="3076" max="3076" width="12.375" style="119" customWidth="1"/>
    <col min="3077" max="3077" width="12.125" style="119" customWidth="1"/>
    <col min="3078" max="3078" width="13.5" style="119" customWidth="1"/>
    <col min="3079" max="3079" width="17.25" style="119" customWidth="1"/>
    <col min="3080" max="3081" width="5.625" style="119" customWidth="1"/>
    <col min="3082" max="3328" width="9" style="119"/>
    <col min="3329" max="3330" width="5.625" style="119" customWidth="1"/>
    <col min="3331" max="3331" width="10.75" style="119" customWidth="1"/>
    <col min="3332" max="3332" width="12.375" style="119" customWidth="1"/>
    <col min="3333" max="3333" width="12.125" style="119" customWidth="1"/>
    <col min="3334" max="3334" width="13.5" style="119" customWidth="1"/>
    <col min="3335" max="3335" width="17.25" style="119" customWidth="1"/>
    <col min="3336" max="3337" width="5.625" style="119" customWidth="1"/>
    <col min="3338" max="3584" width="9" style="119"/>
    <col min="3585" max="3586" width="5.625" style="119" customWidth="1"/>
    <col min="3587" max="3587" width="10.75" style="119" customWidth="1"/>
    <col min="3588" max="3588" width="12.375" style="119" customWidth="1"/>
    <col min="3589" max="3589" width="12.125" style="119" customWidth="1"/>
    <col min="3590" max="3590" width="13.5" style="119" customWidth="1"/>
    <col min="3591" max="3591" width="17.25" style="119" customWidth="1"/>
    <col min="3592" max="3593" width="5.625" style="119" customWidth="1"/>
    <col min="3594" max="3840" width="9" style="119"/>
    <col min="3841" max="3842" width="5.625" style="119" customWidth="1"/>
    <col min="3843" max="3843" width="10.75" style="119" customWidth="1"/>
    <col min="3844" max="3844" width="12.375" style="119" customWidth="1"/>
    <col min="3845" max="3845" width="12.125" style="119" customWidth="1"/>
    <col min="3846" max="3846" width="13.5" style="119" customWidth="1"/>
    <col min="3847" max="3847" width="17.25" style="119" customWidth="1"/>
    <col min="3848" max="3849" width="5.625" style="119" customWidth="1"/>
    <col min="3850" max="4096" width="9" style="119"/>
    <col min="4097" max="4098" width="5.625" style="119" customWidth="1"/>
    <col min="4099" max="4099" width="10.75" style="119" customWidth="1"/>
    <col min="4100" max="4100" width="12.375" style="119" customWidth="1"/>
    <col min="4101" max="4101" width="12.125" style="119" customWidth="1"/>
    <col min="4102" max="4102" width="13.5" style="119" customWidth="1"/>
    <col min="4103" max="4103" width="17.25" style="119" customWidth="1"/>
    <col min="4104" max="4105" width="5.625" style="119" customWidth="1"/>
    <col min="4106" max="4352" width="9" style="119"/>
    <col min="4353" max="4354" width="5.625" style="119" customWidth="1"/>
    <col min="4355" max="4355" width="10.75" style="119" customWidth="1"/>
    <col min="4356" max="4356" width="12.375" style="119" customWidth="1"/>
    <col min="4357" max="4357" width="12.125" style="119" customWidth="1"/>
    <col min="4358" max="4358" width="13.5" style="119" customWidth="1"/>
    <col min="4359" max="4359" width="17.25" style="119" customWidth="1"/>
    <col min="4360" max="4361" width="5.625" style="119" customWidth="1"/>
    <col min="4362" max="4608" width="9" style="119"/>
    <col min="4609" max="4610" width="5.625" style="119" customWidth="1"/>
    <col min="4611" max="4611" width="10.75" style="119" customWidth="1"/>
    <col min="4612" max="4612" width="12.375" style="119" customWidth="1"/>
    <col min="4613" max="4613" width="12.125" style="119" customWidth="1"/>
    <col min="4614" max="4614" width="13.5" style="119" customWidth="1"/>
    <col min="4615" max="4615" width="17.25" style="119" customWidth="1"/>
    <col min="4616" max="4617" width="5.625" style="119" customWidth="1"/>
    <col min="4618" max="4864" width="9" style="119"/>
    <col min="4865" max="4866" width="5.625" style="119" customWidth="1"/>
    <col min="4867" max="4867" width="10.75" style="119" customWidth="1"/>
    <col min="4868" max="4868" width="12.375" style="119" customWidth="1"/>
    <col min="4869" max="4869" width="12.125" style="119" customWidth="1"/>
    <col min="4870" max="4870" width="13.5" style="119" customWidth="1"/>
    <col min="4871" max="4871" width="17.25" style="119" customWidth="1"/>
    <col min="4872" max="4873" width="5.625" style="119" customWidth="1"/>
    <col min="4874" max="5120" width="9" style="119"/>
    <col min="5121" max="5122" width="5.625" style="119" customWidth="1"/>
    <col min="5123" max="5123" width="10.75" style="119" customWidth="1"/>
    <col min="5124" max="5124" width="12.375" style="119" customWidth="1"/>
    <col min="5125" max="5125" width="12.125" style="119" customWidth="1"/>
    <col min="5126" max="5126" width="13.5" style="119" customWidth="1"/>
    <col min="5127" max="5127" width="17.25" style="119" customWidth="1"/>
    <col min="5128" max="5129" width="5.625" style="119" customWidth="1"/>
    <col min="5130" max="5376" width="9" style="119"/>
    <col min="5377" max="5378" width="5.625" style="119" customWidth="1"/>
    <col min="5379" max="5379" width="10.75" style="119" customWidth="1"/>
    <col min="5380" max="5380" width="12.375" style="119" customWidth="1"/>
    <col min="5381" max="5381" width="12.125" style="119" customWidth="1"/>
    <col min="5382" max="5382" width="13.5" style="119" customWidth="1"/>
    <col min="5383" max="5383" width="17.25" style="119" customWidth="1"/>
    <col min="5384" max="5385" width="5.625" style="119" customWidth="1"/>
    <col min="5386" max="5632" width="9" style="119"/>
    <col min="5633" max="5634" width="5.625" style="119" customWidth="1"/>
    <col min="5635" max="5635" width="10.75" style="119" customWidth="1"/>
    <col min="5636" max="5636" width="12.375" style="119" customWidth="1"/>
    <col min="5637" max="5637" width="12.125" style="119" customWidth="1"/>
    <col min="5638" max="5638" width="13.5" style="119" customWidth="1"/>
    <col min="5639" max="5639" width="17.25" style="119" customWidth="1"/>
    <col min="5640" max="5641" width="5.625" style="119" customWidth="1"/>
    <col min="5642" max="5888" width="9" style="119"/>
    <col min="5889" max="5890" width="5.625" style="119" customWidth="1"/>
    <col min="5891" max="5891" width="10.75" style="119" customWidth="1"/>
    <col min="5892" max="5892" width="12.375" style="119" customWidth="1"/>
    <col min="5893" max="5893" width="12.125" style="119" customWidth="1"/>
    <col min="5894" max="5894" width="13.5" style="119" customWidth="1"/>
    <col min="5895" max="5895" width="17.25" style="119" customWidth="1"/>
    <col min="5896" max="5897" width="5.625" style="119" customWidth="1"/>
    <col min="5898" max="6144" width="9" style="119"/>
    <col min="6145" max="6146" width="5.625" style="119" customWidth="1"/>
    <col min="6147" max="6147" width="10.75" style="119" customWidth="1"/>
    <col min="6148" max="6148" width="12.375" style="119" customWidth="1"/>
    <col min="6149" max="6149" width="12.125" style="119" customWidth="1"/>
    <col min="6150" max="6150" width="13.5" style="119" customWidth="1"/>
    <col min="6151" max="6151" width="17.25" style="119" customWidth="1"/>
    <col min="6152" max="6153" width="5.625" style="119" customWidth="1"/>
    <col min="6154" max="6400" width="9" style="119"/>
    <col min="6401" max="6402" width="5.625" style="119" customWidth="1"/>
    <col min="6403" max="6403" width="10.75" style="119" customWidth="1"/>
    <col min="6404" max="6404" width="12.375" style="119" customWidth="1"/>
    <col min="6405" max="6405" width="12.125" style="119" customWidth="1"/>
    <col min="6406" max="6406" width="13.5" style="119" customWidth="1"/>
    <col min="6407" max="6407" width="17.25" style="119" customWidth="1"/>
    <col min="6408" max="6409" width="5.625" style="119" customWidth="1"/>
    <col min="6410" max="6656" width="9" style="119"/>
    <col min="6657" max="6658" width="5.625" style="119" customWidth="1"/>
    <col min="6659" max="6659" width="10.75" style="119" customWidth="1"/>
    <col min="6660" max="6660" width="12.375" style="119" customWidth="1"/>
    <col min="6661" max="6661" width="12.125" style="119" customWidth="1"/>
    <col min="6662" max="6662" width="13.5" style="119" customWidth="1"/>
    <col min="6663" max="6663" width="17.25" style="119" customWidth="1"/>
    <col min="6664" max="6665" width="5.625" style="119" customWidth="1"/>
    <col min="6666" max="6912" width="9" style="119"/>
    <col min="6913" max="6914" width="5.625" style="119" customWidth="1"/>
    <col min="6915" max="6915" width="10.75" style="119" customWidth="1"/>
    <col min="6916" max="6916" width="12.375" style="119" customWidth="1"/>
    <col min="6917" max="6917" width="12.125" style="119" customWidth="1"/>
    <col min="6918" max="6918" width="13.5" style="119" customWidth="1"/>
    <col min="6919" max="6919" width="17.25" style="119" customWidth="1"/>
    <col min="6920" max="6921" width="5.625" style="119" customWidth="1"/>
    <col min="6922" max="7168" width="9" style="119"/>
    <col min="7169" max="7170" width="5.625" style="119" customWidth="1"/>
    <col min="7171" max="7171" width="10.75" style="119" customWidth="1"/>
    <col min="7172" max="7172" width="12.375" style="119" customWidth="1"/>
    <col min="7173" max="7173" width="12.125" style="119" customWidth="1"/>
    <col min="7174" max="7174" width="13.5" style="119" customWidth="1"/>
    <col min="7175" max="7175" width="17.25" style="119" customWidth="1"/>
    <col min="7176" max="7177" width="5.625" style="119" customWidth="1"/>
    <col min="7178" max="7424" width="9" style="119"/>
    <col min="7425" max="7426" width="5.625" style="119" customWidth="1"/>
    <col min="7427" max="7427" width="10.75" style="119" customWidth="1"/>
    <col min="7428" max="7428" width="12.375" style="119" customWidth="1"/>
    <col min="7429" max="7429" width="12.125" style="119" customWidth="1"/>
    <col min="7430" max="7430" width="13.5" style="119" customWidth="1"/>
    <col min="7431" max="7431" width="17.25" style="119" customWidth="1"/>
    <col min="7432" max="7433" width="5.625" style="119" customWidth="1"/>
    <col min="7434" max="7680" width="9" style="119"/>
    <col min="7681" max="7682" width="5.625" style="119" customWidth="1"/>
    <col min="7683" max="7683" width="10.75" style="119" customWidth="1"/>
    <col min="7684" max="7684" width="12.375" style="119" customWidth="1"/>
    <col min="7685" max="7685" width="12.125" style="119" customWidth="1"/>
    <col min="7686" max="7686" width="13.5" style="119" customWidth="1"/>
    <col min="7687" max="7687" width="17.25" style="119" customWidth="1"/>
    <col min="7688" max="7689" width="5.625" style="119" customWidth="1"/>
    <col min="7690" max="7936" width="9" style="119"/>
    <col min="7937" max="7938" width="5.625" style="119" customWidth="1"/>
    <col min="7939" max="7939" width="10.75" style="119" customWidth="1"/>
    <col min="7940" max="7940" width="12.375" style="119" customWidth="1"/>
    <col min="7941" max="7941" width="12.125" style="119" customWidth="1"/>
    <col min="7942" max="7942" width="13.5" style="119" customWidth="1"/>
    <col min="7943" max="7943" width="17.25" style="119" customWidth="1"/>
    <col min="7944" max="7945" width="5.625" style="119" customWidth="1"/>
    <col min="7946" max="8192" width="9" style="119"/>
    <col min="8193" max="8194" width="5.625" style="119" customWidth="1"/>
    <col min="8195" max="8195" width="10.75" style="119" customWidth="1"/>
    <col min="8196" max="8196" width="12.375" style="119" customWidth="1"/>
    <col min="8197" max="8197" width="12.125" style="119" customWidth="1"/>
    <col min="8198" max="8198" width="13.5" style="119" customWidth="1"/>
    <col min="8199" max="8199" width="17.25" style="119" customWidth="1"/>
    <col min="8200" max="8201" width="5.625" style="119" customWidth="1"/>
    <col min="8202" max="8448" width="9" style="119"/>
    <col min="8449" max="8450" width="5.625" style="119" customWidth="1"/>
    <col min="8451" max="8451" width="10.75" style="119" customWidth="1"/>
    <col min="8452" max="8452" width="12.375" style="119" customWidth="1"/>
    <col min="8453" max="8453" width="12.125" style="119" customWidth="1"/>
    <col min="8454" max="8454" width="13.5" style="119" customWidth="1"/>
    <col min="8455" max="8455" width="17.25" style="119" customWidth="1"/>
    <col min="8456" max="8457" width="5.625" style="119" customWidth="1"/>
    <col min="8458" max="8704" width="9" style="119"/>
    <col min="8705" max="8706" width="5.625" style="119" customWidth="1"/>
    <col min="8707" max="8707" width="10.75" style="119" customWidth="1"/>
    <col min="8708" max="8708" width="12.375" style="119" customWidth="1"/>
    <col min="8709" max="8709" width="12.125" style="119" customWidth="1"/>
    <col min="8710" max="8710" width="13.5" style="119" customWidth="1"/>
    <col min="8711" max="8711" width="17.25" style="119" customWidth="1"/>
    <col min="8712" max="8713" width="5.625" style="119" customWidth="1"/>
    <col min="8714" max="8960" width="9" style="119"/>
    <col min="8961" max="8962" width="5.625" style="119" customWidth="1"/>
    <col min="8963" max="8963" width="10.75" style="119" customWidth="1"/>
    <col min="8964" max="8964" width="12.375" style="119" customWidth="1"/>
    <col min="8965" max="8965" width="12.125" style="119" customWidth="1"/>
    <col min="8966" max="8966" width="13.5" style="119" customWidth="1"/>
    <col min="8967" max="8967" width="17.25" style="119" customWidth="1"/>
    <col min="8968" max="8969" width="5.625" style="119" customWidth="1"/>
    <col min="8970" max="9216" width="9" style="119"/>
    <col min="9217" max="9218" width="5.625" style="119" customWidth="1"/>
    <col min="9219" max="9219" width="10.75" style="119" customWidth="1"/>
    <col min="9220" max="9220" width="12.375" style="119" customWidth="1"/>
    <col min="9221" max="9221" width="12.125" style="119" customWidth="1"/>
    <col min="9222" max="9222" width="13.5" style="119" customWidth="1"/>
    <col min="9223" max="9223" width="17.25" style="119" customWidth="1"/>
    <col min="9224" max="9225" width="5.625" style="119" customWidth="1"/>
    <col min="9226" max="9472" width="9" style="119"/>
    <col min="9473" max="9474" width="5.625" style="119" customWidth="1"/>
    <col min="9475" max="9475" width="10.75" style="119" customWidth="1"/>
    <col min="9476" max="9476" width="12.375" style="119" customWidth="1"/>
    <col min="9477" max="9477" width="12.125" style="119" customWidth="1"/>
    <col min="9478" max="9478" width="13.5" style="119" customWidth="1"/>
    <col min="9479" max="9479" width="17.25" style="119" customWidth="1"/>
    <col min="9480" max="9481" width="5.625" style="119" customWidth="1"/>
    <col min="9482" max="9728" width="9" style="119"/>
    <col min="9729" max="9730" width="5.625" style="119" customWidth="1"/>
    <col min="9731" max="9731" width="10.75" style="119" customWidth="1"/>
    <col min="9732" max="9732" width="12.375" style="119" customWidth="1"/>
    <col min="9733" max="9733" width="12.125" style="119" customWidth="1"/>
    <col min="9734" max="9734" width="13.5" style="119" customWidth="1"/>
    <col min="9735" max="9735" width="17.25" style="119" customWidth="1"/>
    <col min="9736" max="9737" width="5.625" style="119" customWidth="1"/>
    <col min="9738" max="9984" width="9" style="119"/>
    <col min="9985" max="9986" width="5.625" style="119" customWidth="1"/>
    <col min="9987" max="9987" width="10.75" style="119" customWidth="1"/>
    <col min="9988" max="9988" width="12.375" style="119" customWidth="1"/>
    <col min="9989" max="9989" width="12.125" style="119" customWidth="1"/>
    <col min="9990" max="9990" width="13.5" style="119" customWidth="1"/>
    <col min="9991" max="9991" width="17.25" style="119" customWidth="1"/>
    <col min="9992" max="9993" width="5.625" style="119" customWidth="1"/>
    <col min="9994" max="10240" width="9" style="119"/>
    <col min="10241" max="10242" width="5.625" style="119" customWidth="1"/>
    <col min="10243" max="10243" width="10.75" style="119" customWidth="1"/>
    <col min="10244" max="10244" width="12.375" style="119" customWidth="1"/>
    <col min="10245" max="10245" width="12.125" style="119" customWidth="1"/>
    <col min="10246" max="10246" width="13.5" style="119" customWidth="1"/>
    <col min="10247" max="10247" width="17.25" style="119" customWidth="1"/>
    <col min="10248" max="10249" width="5.625" style="119" customWidth="1"/>
    <col min="10250" max="10496" width="9" style="119"/>
    <col min="10497" max="10498" width="5.625" style="119" customWidth="1"/>
    <col min="10499" max="10499" width="10.75" style="119" customWidth="1"/>
    <col min="10500" max="10500" width="12.375" style="119" customWidth="1"/>
    <col min="10501" max="10501" width="12.125" style="119" customWidth="1"/>
    <col min="10502" max="10502" width="13.5" style="119" customWidth="1"/>
    <col min="10503" max="10503" width="17.25" style="119" customWidth="1"/>
    <col min="10504" max="10505" width="5.625" style="119" customWidth="1"/>
    <col min="10506" max="10752" width="9" style="119"/>
    <col min="10753" max="10754" width="5.625" style="119" customWidth="1"/>
    <col min="10755" max="10755" width="10.75" style="119" customWidth="1"/>
    <col min="10756" max="10756" width="12.375" style="119" customWidth="1"/>
    <col min="10757" max="10757" width="12.125" style="119" customWidth="1"/>
    <col min="10758" max="10758" width="13.5" style="119" customWidth="1"/>
    <col min="10759" max="10759" width="17.25" style="119" customWidth="1"/>
    <col min="10760" max="10761" width="5.625" style="119" customWidth="1"/>
    <col min="10762" max="11008" width="9" style="119"/>
    <col min="11009" max="11010" width="5.625" style="119" customWidth="1"/>
    <col min="11011" max="11011" width="10.75" style="119" customWidth="1"/>
    <col min="11012" max="11012" width="12.375" style="119" customWidth="1"/>
    <col min="11013" max="11013" width="12.125" style="119" customWidth="1"/>
    <col min="11014" max="11014" width="13.5" style="119" customWidth="1"/>
    <col min="11015" max="11015" width="17.25" style="119" customWidth="1"/>
    <col min="11016" max="11017" width="5.625" style="119" customWidth="1"/>
    <col min="11018" max="11264" width="9" style="119"/>
    <col min="11265" max="11266" width="5.625" style="119" customWidth="1"/>
    <col min="11267" max="11267" width="10.75" style="119" customWidth="1"/>
    <col min="11268" max="11268" width="12.375" style="119" customWidth="1"/>
    <col min="11269" max="11269" width="12.125" style="119" customWidth="1"/>
    <col min="11270" max="11270" width="13.5" style="119" customWidth="1"/>
    <col min="11271" max="11271" width="17.25" style="119" customWidth="1"/>
    <col min="11272" max="11273" width="5.625" style="119" customWidth="1"/>
    <col min="11274" max="11520" width="9" style="119"/>
    <col min="11521" max="11522" width="5.625" style="119" customWidth="1"/>
    <col min="11523" max="11523" width="10.75" style="119" customWidth="1"/>
    <col min="11524" max="11524" width="12.375" style="119" customWidth="1"/>
    <col min="11525" max="11525" width="12.125" style="119" customWidth="1"/>
    <col min="11526" max="11526" width="13.5" style="119" customWidth="1"/>
    <col min="11527" max="11527" width="17.25" style="119" customWidth="1"/>
    <col min="11528" max="11529" width="5.625" style="119" customWidth="1"/>
    <col min="11530" max="11776" width="9" style="119"/>
    <col min="11777" max="11778" width="5.625" style="119" customWidth="1"/>
    <col min="11779" max="11779" width="10.75" style="119" customWidth="1"/>
    <col min="11780" max="11780" width="12.375" style="119" customWidth="1"/>
    <col min="11781" max="11781" width="12.125" style="119" customWidth="1"/>
    <col min="11782" max="11782" width="13.5" style="119" customWidth="1"/>
    <col min="11783" max="11783" width="17.25" style="119" customWidth="1"/>
    <col min="11784" max="11785" width="5.625" style="119" customWidth="1"/>
    <col min="11786" max="12032" width="9" style="119"/>
    <col min="12033" max="12034" width="5.625" style="119" customWidth="1"/>
    <col min="12035" max="12035" width="10.75" style="119" customWidth="1"/>
    <col min="12036" max="12036" width="12.375" style="119" customWidth="1"/>
    <col min="12037" max="12037" width="12.125" style="119" customWidth="1"/>
    <col min="12038" max="12038" width="13.5" style="119" customWidth="1"/>
    <col min="12039" max="12039" width="17.25" style="119" customWidth="1"/>
    <col min="12040" max="12041" width="5.625" style="119" customWidth="1"/>
    <col min="12042" max="12288" width="9" style="119"/>
    <col min="12289" max="12290" width="5.625" style="119" customWidth="1"/>
    <col min="12291" max="12291" width="10.75" style="119" customWidth="1"/>
    <col min="12292" max="12292" width="12.375" style="119" customWidth="1"/>
    <col min="12293" max="12293" width="12.125" style="119" customWidth="1"/>
    <col min="12294" max="12294" width="13.5" style="119" customWidth="1"/>
    <col min="12295" max="12295" width="17.25" style="119" customWidth="1"/>
    <col min="12296" max="12297" width="5.625" style="119" customWidth="1"/>
    <col min="12298" max="12544" width="9" style="119"/>
    <col min="12545" max="12546" width="5.625" style="119" customWidth="1"/>
    <col min="12547" max="12547" width="10.75" style="119" customWidth="1"/>
    <col min="12548" max="12548" width="12.375" style="119" customWidth="1"/>
    <col min="12549" max="12549" width="12.125" style="119" customWidth="1"/>
    <col min="12550" max="12550" width="13.5" style="119" customWidth="1"/>
    <col min="12551" max="12551" width="17.25" style="119" customWidth="1"/>
    <col min="12552" max="12553" width="5.625" style="119" customWidth="1"/>
    <col min="12554" max="12800" width="9" style="119"/>
    <col min="12801" max="12802" width="5.625" style="119" customWidth="1"/>
    <col min="12803" max="12803" width="10.75" style="119" customWidth="1"/>
    <col min="12804" max="12804" width="12.375" style="119" customWidth="1"/>
    <col min="12805" max="12805" width="12.125" style="119" customWidth="1"/>
    <col min="12806" max="12806" width="13.5" style="119" customWidth="1"/>
    <col min="12807" max="12807" width="17.25" style="119" customWidth="1"/>
    <col min="12808" max="12809" width="5.625" style="119" customWidth="1"/>
    <col min="12810" max="13056" width="9" style="119"/>
    <col min="13057" max="13058" width="5.625" style="119" customWidth="1"/>
    <col min="13059" max="13059" width="10.75" style="119" customWidth="1"/>
    <col min="13060" max="13060" width="12.375" style="119" customWidth="1"/>
    <col min="13061" max="13061" width="12.125" style="119" customWidth="1"/>
    <col min="13062" max="13062" width="13.5" style="119" customWidth="1"/>
    <col min="13063" max="13063" width="17.25" style="119" customWidth="1"/>
    <col min="13064" max="13065" width="5.625" style="119" customWidth="1"/>
    <col min="13066" max="13312" width="9" style="119"/>
    <col min="13313" max="13314" width="5.625" style="119" customWidth="1"/>
    <col min="13315" max="13315" width="10.75" style="119" customWidth="1"/>
    <col min="13316" max="13316" width="12.375" style="119" customWidth="1"/>
    <col min="13317" max="13317" width="12.125" style="119" customWidth="1"/>
    <col min="13318" max="13318" width="13.5" style="119" customWidth="1"/>
    <col min="13319" max="13319" width="17.25" style="119" customWidth="1"/>
    <col min="13320" max="13321" width="5.625" style="119" customWidth="1"/>
    <col min="13322" max="13568" width="9" style="119"/>
    <col min="13569" max="13570" width="5.625" style="119" customWidth="1"/>
    <col min="13571" max="13571" width="10.75" style="119" customWidth="1"/>
    <col min="13572" max="13572" width="12.375" style="119" customWidth="1"/>
    <col min="13573" max="13573" width="12.125" style="119" customWidth="1"/>
    <col min="13574" max="13574" width="13.5" style="119" customWidth="1"/>
    <col min="13575" max="13575" width="17.25" style="119" customWidth="1"/>
    <col min="13576" max="13577" width="5.625" style="119" customWidth="1"/>
    <col min="13578" max="13824" width="9" style="119"/>
    <col min="13825" max="13826" width="5.625" style="119" customWidth="1"/>
    <col min="13827" max="13827" width="10.75" style="119" customWidth="1"/>
    <col min="13828" max="13828" width="12.375" style="119" customWidth="1"/>
    <col min="13829" max="13829" width="12.125" style="119" customWidth="1"/>
    <col min="13830" max="13830" width="13.5" style="119" customWidth="1"/>
    <col min="13831" max="13831" width="17.25" style="119" customWidth="1"/>
    <col min="13832" max="13833" width="5.625" style="119" customWidth="1"/>
    <col min="13834" max="14080" width="9" style="119"/>
    <col min="14081" max="14082" width="5.625" style="119" customWidth="1"/>
    <col min="14083" max="14083" width="10.75" style="119" customWidth="1"/>
    <col min="14084" max="14084" width="12.375" style="119" customWidth="1"/>
    <col min="14085" max="14085" width="12.125" style="119" customWidth="1"/>
    <col min="14086" max="14086" width="13.5" style="119" customWidth="1"/>
    <col min="14087" max="14087" width="17.25" style="119" customWidth="1"/>
    <col min="14088" max="14089" width="5.625" style="119" customWidth="1"/>
    <col min="14090" max="14336" width="9" style="119"/>
    <col min="14337" max="14338" width="5.625" style="119" customWidth="1"/>
    <col min="14339" max="14339" width="10.75" style="119" customWidth="1"/>
    <col min="14340" max="14340" width="12.375" style="119" customWidth="1"/>
    <col min="14341" max="14341" width="12.125" style="119" customWidth="1"/>
    <col min="14342" max="14342" width="13.5" style="119" customWidth="1"/>
    <col min="14343" max="14343" width="17.25" style="119" customWidth="1"/>
    <col min="14344" max="14345" width="5.625" style="119" customWidth="1"/>
    <col min="14346" max="14592" width="9" style="119"/>
    <col min="14593" max="14594" width="5.625" style="119" customWidth="1"/>
    <col min="14595" max="14595" width="10.75" style="119" customWidth="1"/>
    <col min="14596" max="14596" width="12.375" style="119" customWidth="1"/>
    <col min="14597" max="14597" width="12.125" style="119" customWidth="1"/>
    <col min="14598" max="14598" width="13.5" style="119" customWidth="1"/>
    <col min="14599" max="14599" width="17.25" style="119" customWidth="1"/>
    <col min="14600" max="14601" width="5.625" style="119" customWidth="1"/>
    <col min="14602" max="14848" width="9" style="119"/>
    <col min="14849" max="14850" width="5.625" style="119" customWidth="1"/>
    <col min="14851" max="14851" width="10.75" style="119" customWidth="1"/>
    <col min="14852" max="14852" width="12.375" style="119" customWidth="1"/>
    <col min="14853" max="14853" width="12.125" style="119" customWidth="1"/>
    <col min="14854" max="14854" width="13.5" style="119" customWidth="1"/>
    <col min="14855" max="14855" width="17.25" style="119" customWidth="1"/>
    <col min="14856" max="14857" width="5.625" style="119" customWidth="1"/>
    <col min="14858" max="15104" width="9" style="119"/>
    <col min="15105" max="15106" width="5.625" style="119" customWidth="1"/>
    <col min="15107" max="15107" width="10.75" style="119" customWidth="1"/>
    <col min="15108" max="15108" width="12.375" style="119" customWidth="1"/>
    <col min="15109" max="15109" width="12.125" style="119" customWidth="1"/>
    <col min="15110" max="15110" width="13.5" style="119" customWidth="1"/>
    <col min="15111" max="15111" width="17.25" style="119" customWidth="1"/>
    <col min="15112" max="15113" width="5.625" style="119" customWidth="1"/>
    <col min="15114" max="15360" width="9" style="119"/>
    <col min="15361" max="15362" width="5.625" style="119" customWidth="1"/>
    <col min="15363" max="15363" width="10.75" style="119" customWidth="1"/>
    <col min="15364" max="15364" width="12.375" style="119" customWidth="1"/>
    <col min="15365" max="15365" width="12.125" style="119" customWidth="1"/>
    <col min="15366" max="15366" width="13.5" style="119" customWidth="1"/>
    <col min="15367" max="15367" width="17.25" style="119" customWidth="1"/>
    <col min="15368" max="15369" width="5.625" style="119" customWidth="1"/>
    <col min="15370" max="15616" width="9" style="119"/>
    <col min="15617" max="15618" width="5.625" style="119" customWidth="1"/>
    <col min="15619" max="15619" width="10.75" style="119" customWidth="1"/>
    <col min="15620" max="15620" width="12.375" style="119" customWidth="1"/>
    <col min="15621" max="15621" width="12.125" style="119" customWidth="1"/>
    <col min="15622" max="15622" width="13.5" style="119" customWidth="1"/>
    <col min="15623" max="15623" width="17.25" style="119" customWidth="1"/>
    <col min="15624" max="15625" width="5.625" style="119" customWidth="1"/>
    <col min="15626" max="15872" width="9" style="119"/>
    <col min="15873" max="15874" width="5.625" style="119" customWidth="1"/>
    <col min="15875" max="15875" width="10.75" style="119" customWidth="1"/>
    <col min="15876" max="15876" width="12.375" style="119" customWidth="1"/>
    <col min="15877" max="15877" width="12.125" style="119" customWidth="1"/>
    <col min="15878" max="15878" width="13.5" style="119" customWidth="1"/>
    <col min="15879" max="15879" width="17.25" style="119" customWidth="1"/>
    <col min="15880" max="15881" width="5.625" style="119" customWidth="1"/>
    <col min="15882" max="16128" width="9" style="119"/>
    <col min="16129" max="16130" width="5.625" style="119" customWidth="1"/>
    <col min="16131" max="16131" width="10.75" style="119" customWidth="1"/>
    <col min="16132" max="16132" width="12.375" style="119" customWidth="1"/>
    <col min="16133" max="16133" width="12.125" style="119" customWidth="1"/>
    <col min="16134" max="16134" width="13.5" style="119" customWidth="1"/>
    <col min="16135" max="16135" width="17.25" style="119" customWidth="1"/>
    <col min="16136" max="16137" width="5.625" style="119" customWidth="1"/>
    <col min="16138" max="16384" width="9" style="119"/>
  </cols>
  <sheetData>
    <row r="1" spans="2:8" ht="34.5" customHeight="1" thickBot="1"/>
    <row r="2" spans="2:8" s="120" customFormat="1" ht="30.75" customHeight="1" thickTop="1">
      <c r="B2" s="4"/>
      <c r="C2" s="5" t="s">
        <v>64</v>
      </c>
      <c r="D2" s="6"/>
      <c r="E2" s="6"/>
      <c r="F2" s="6"/>
      <c r="G2" s="6"/>
      <c r="H2" s="7"/>
    </row>
    <row r="3" spans="2:8" ht="19.5" customHeight="1">
      <c r="B3" s="9"/>
      <c r="C3" s="10"/>
      <c r="D3" s="10"/>
      <c r="E3" s="10"/>
      <c r="F3" s="10"/>
      <c r="G3" s="10"/>
      <c r="H3" s="11"/>
    </row>
    <row r="4" spans="2:8" ht="30" customHeight="1">
      <c r="B4" s="9"/>
      <c r="C4" s="344" t="s">
        <v>16</v>
      </c>
      <c r="D4" s="345"/>
      <c r="E4" s="346"/>
      <c r="F4" s="116" t="s">
        <v>62</v>
      </c>
      <c r="G4" s="116" t="s">
        <v>45</v>
      </c>
      <c r="H4" s="11"/>
    </row>
    <row r="5" spans="2:8" ht="30" customHeight="1">
      <c r="B5" s="9"/>
      <c r="C5" s="344" t="s">
        <v>17</v>
      </c>
      <c r="D5" s="346"/>
      <c r="E5" s="14">
        <f>料金算定!E11</f>
        <v>0</v>
      </c>
      <c r="F5" s="15">
        <f>IF(E5=C10,D10,IF(E5=C11,D11,IF(E5=C12,D12,IF(E5=C13,D13,IF(E5=C14,D14,IF(E5=C15,D15,IF(E5=C16,D16,IF(E5=C17,D17,0))))))))</f>
        <v>0</v>
      </c>
      <c r="G5" s="347">
        <f>F5+ROUNDDOWN((F7*E7),0)</f>
        <v>0</v>
      </c>
      <c r="H5" s="11"/>
    </row>
    <row r="6" spans="2:8" ht="30" customHeight="1">
      <c r="B6" s="9"/>
      <c r="C6" s="350" t="s">
        <v>18</v>
      </c>
      <c r="D6" s="351"/>
      <c r="E6" s="14">
        <f>料金算定!E19</f>
        <v>0</v>
      </c>
      <c r="F6" s="16"/>
      <c r="G6" s="348"/>
      <c r="H6" s="11"/>
    </row>
    <row r="7" spans="2:8" ht="30" customHeight="1">
      <c r="B7" s="9"/>
      <c r="C7" s="17"/>
      <c r="D7" s="116" t="s">
        <v>19</v>
      </c>
      <c r="E7" s="116">
        <f>E6</f>
        <v>0</v>
      </c>
      <c r="F7" s="31">
        <f>IF(31&lt;=E7,D23,IF(21&lt;=E7,D22,IF(11&lt;=E7,D21,IF(1&lt;=E7,D20,0))))</f>
        <v>0</v>
      </c>
      <c r="G7" s="349"/>
      <c r="H7" s="11"/>
    </row>
    <row r="8" spans="2:8" ht="30.75" customHeight="1" thickBot="1">
      <c r="B8" s="19"/>
      <c r="C8" s="20"/>
      <c r="D8" s="20"/>
      <c r="E8" s="20"/>
      <c r="F8" s="20"/>
      <c r="G8" s="20"/>
      <c r="H8" s="21"/>
    </row>
    <row r="9" spans="2:8" ht="14.25" thickTop="1"/>
    <row r="10" spans="2:8" ht="16.5">
      <c r="C10" s="121">
        <v>13</v>
      </c>
      <c r="D10" s="122">
        <v>880</v>
      </c>
      <c r="E10" s="126">
        <v>968</v>
      </c>
    </row>
    <row r="11" spans="2:8" ht="16.5">
      <c r="C11" s="121">
        <v>20</v>
      </c>
      <c r="D11" s="122">
        <v>1990</v>
      </c>
      <c r="E11" s="126">
        <v>2189</v>
      </c>
    </row>
    <row r="12" spans="2:8" ht="16.5">
      <c r="C12" s="121">
        <v>25</v>
      </c>
      <c r="D12" s="122">
        <v>3210</v>
      </c>
      <c r="E12" s="126">
        <v>3531</v>
      </c>
    </row>
    <row r="13" spans="2:8" ht="16.5">
      <c r="C13" s="121">
        <v>30</v>
      </c>
      <c r="D13" s="122">
        <v>4660</v>
      </c>
      <c r="E13" s="126">
        <v>5126</v>
      </c>
    </row>
    <row r="14" spans="2:8" ht="16.5">
      <c r="C14" s="121">
        <v>40</v>
      </c>
      <c r="D14" s="122">
        <v>8320</v>
      </c>
      <c r="E14" s="126">
        <v>9152</v>
      </c>
    </row>
    <row r="15" spans="2:8" ht="16.5">
      <c r="C15" s="121">
        <v>50</v>
      </c>
      <c r="D15" s="122">
        <v>12650</v>
      </c>
      <c r="E15" s="126">
        <v>13915</v>
      </c>
    </row>
    <row r="16" spans="2:8" ht="16.5">
      <c r="C16" s="121">
        <v>75</v>
      </c>
      <c r="D16" s="122">
        <v>28860</v>
      </c>
      <c r="E16" s="126">
        <v>31746</v>
      </c>
    </row>
    <row r="17" spans="3:5" ht="16.5">
      <c r="C17" s="121">
        <v>100</v>
      </c>
      <c r="D17" s="122">
        <v>44400</v>
      </c>
      <c r="E17" s="126">
        <v>48840</v>
      </c>
    </row>
    <row r="18" spans="3:5" ht="16.5">
      <c r="C18" s="123"/>
      <c r="D18" s="122"/>
      <c r="E18" s="126"/>
    </row>
    <row r="19" spans="3:5" ht="16.5">
      <c r="E19" s="124"/>
    </row>
    <row r="20" spans="3:5" ht="16.5">
      <c r="C20" s="123" t="s">
        <v>20</v>
      </c>
      <c r="D20" s="123">
        <v>54</v>
      </c>
      <c r="E20" s="125">
        <v>59.4</v>
      </c>
    </row>
    <row r="21" spans="3:5" ht="16.5">
      <c r="C21" s="123" t="s">
        <v>21</v>
      </c>
      <c r="D21" s="123">
        <v>71</v>
      </c>
      <c r="E21" s="125">
        <v>78.099999999999994</v>
      </c>
    </row>
    <row r="22" spans="3:5" ht="16.5">
      <c r="C22" s="123" t="s">
        <v>22</v>
      </c>
      <c r="D22" s="123">
        <v>96</v>
      </c>
      <c r="E22" s="125">
        <v>105.6</v>
      </c>
    </row>
    <row r="23" spans="3:5" ht="16.5">
      <c r="C23" s="123" t="s">
        <v>27</v>
      </c>
      <c r="D23" s="123">
        <v>115</v>
      </c>
      <c r="E23" s="125">
        <v>126.5</v>
      </c>
    </row>
    <row r="24" spans="3:5" ht="16.5">
      <c r="C24" s="123"/>
      <c r="D24" s="123"/>
      <c r="E24" s="125"/>
    </row>
    <row r="25" spans="3:5" ht="16.5">
      <c r="C25" s="123"/>
      <c r="D25" s="123"/>
      <c r="E25" s="125"/>
    </row>
    <row r="26" spans="3:5" ht="16.5">
      <c r="C26" s="123"/>
      <c r="D26" s="123"/>
      <c r="E26" s="125"/>
    </row>
  </sheetData>
  <mergeCells count="4">
    <mergeCell ref="C4:E4"/>
    <mergeCell ref="C5:D5"/>
    <mergeCell ref="G5:G7"/>
    <mergeCell ref="C6:D6"/>
  </mergeCells>
  <phoneticPr fontId="9"/>
  <dataValidations count="1">
    <dataValidation type="list" allowBlank="1" showInputMessage="1" showErrorMessage="1" sqref="WVM982989 WLQ982989 WBU982989 VRY982989 VIC982989 UYG982989 UOK982989 UEO982989 TUS982989 TKW982989 TBA982989 SRE982989 SHI982989 RXM982989 RNQ982989 RDU982989 QTY982989 QKC982989 QAG982989 PQK982989 PGO982989 OWS982989 OMW982989 ODA982989 NTE982989 NJI982989 MZM982989 MPQ982989 MFU982989 LVY982989 LMC982989 LCG982989 KSK982989 KIO982989 JYS982989 JOW982989 JFA982989 IVE982989 ILI982989 IBM982989 HRQ982989 HHU982989 GXY982989 GOC982989 GEG982989 FUK982989 FKO982989 FAS982989 EQW982989 EHA982989 DXE982989 DNI982989 DDM982989 CTQ982989 CJU982989 BZY982989 BQC982989 BGG982989 AWK982989 AMO982989 ACS982989 SW982989 JA982989 E982989 WVM917453 WLQ917453 WBU917453 VRY917453 VIC917453 UYG917453 UOK917453 UEO917453 TUS917453 TKW917453 TBA917453 SRE917453 SHI917453 RXM917453 RNQ917453 RDU917453 QTY917453 QKC917453 QAG917453 PQK917453 PGO917453 OWS917453 OMW917453 ODA917453 NTE917453 NJI917453 MZM917453 MPQ917453 MFU917453 LVY917453 LMC917453 LCG917453 KSK917453 KIO917453 JYS917453 JOW917453 JFA917453 IVE917453 ILI917453 IBM917453 HRQ917453 HHU917453 GXY917453 GOC917453 GEG917453 FUK917453 FKO917453 FAS917453 EQW917453 EHA917453 DXE917453 DNI917453 DDM917453 CTQ917453 CJU917453 BZY917453 BQC917453 BGG917453 AWK917453 AMO917453 ACS917453 SW917453 JA917453 E917453 WVM851917 WLQ851917 WBU851917 VRY851917 VIC851917 UYG851917 UOK851917 UEO851917 TUS851917 TKW851917 TBA851917 SRE851917 SHI851917 RXM851917 RNQ851917 RDU851917 QTY851917 QKC851917 QAG851917 PQK851917 PGO851917 OWS851917 OMW851917 ODA851917 NTE851917 NJI851917 MZM851917 MPQ851917 MFU851917 LVY851917 LMC851917 LCG851917 KSK851917 KIO851917 JYS851917 JOW851917 JFA851917 IVE851917 ILI851917 IBM851917 HRQ851917 HHU851917 GXY851917 GOC851917 GEG851917 FUK851917 FKO851917 FAS851917 EQW851917 EHA851917 DXE851917 DNI851917 DDM851917 CTQ851917 CJU851917 BZY851917 BQC851917 BGG851917 AWK851917 AMO851917 ACS851917 SW851917 JA851917 E851917 WVM786381 WLQ786381 WBU786381 VRY786381 VIC786381 UYG786381 UOK786381 UEO786381 TUS786381 TKW786381 TBA786381 SRE786381 SHI786381 RXM786381 RNQ786381 RDU786381 QTY786381 QKC786381 QAG786381 PQK786381 PGO786381 OWS786381 OMW786381 ODA786381 NTE786381 NJI786381 MZM786381 MPQ786381 MFU786381 LVY786381 LMC786381 LCG786381 KSK786381 KIO786381 JYS786381 JOW786381 JFA786381 IVE786381 ILI786381 IBM786381 HRQ786381 HHU786381 GXY786381 GOC786381 GEG786381 FUK786381 FKO786381 FAS786381 EQW786381 EHA786381 DXE786381 DNI786381 DDM786381 CTQ786381 CJU786381 BZY786381 BQC786381 BGG786381 AWK786381 AMO786381 ACS786381 SW786381 JA786381 E786381 WVM720845 WLQ720845 WBU720845 VRY720845 VIC720845 UYG720845 UOK720845 UEO720845 TUS720845 TKW720845 TBA720845 SRE720845 SHI720845 RXM720845 RNQ720845 RDU720845 QTY720845 QKC720845 QAG720845 PQK720845 PGO720845 OWS720845 OMW720845 ODA720845 NTE720845 NJI720845 MZM720845 MPQ720845 MFU720845 LVY720845 LMC720845 LCG720845 KSK720845 KIO720845 JYS720845 JOW720845 JFA720845 IVE720845 ILI720845 IBM720845 HRQ720845 HHU720845 GXY720845 GOC720845 GEG720845 FUK720845 FKO720845 FAS720845 EQW720845 EHA720845 DXE720845 DNI720845 DDM720845 CTQ720845 CJU720845 BZY720845 BQC720845 BGG720845 AWK720845 AMO720845 ACS720845 SW720845 JA720845 E720845 WVM655309 WLQ655309 WBU655309 VRY655309 VIC655309 UYG655309 UOK655309 UEO655309 TUS655309 TKW655309 TBA655309 SRE655309 SHI655309 RXM655309 RNQ655309 RDU655309 QTY655309 QKC655309 QAG655309 PQK655309 PGO655309 OWS655309 OMW655309 ODA655309 NTE655309 NJI655309 MZM655309 MPQ655309 MFU655309 LVY655309 LMC655309 LCG655309 KSK655309 KIO655309 JYS655309 JOW655309 JFA655309 IVE655309 ILI655309 IBM655309 HRQ655309 HHU655309 GXY655309 GOC655309 GEG655309 FUK655309 FKO655309 FAS655309 EQW655309 EHA655309 DXE655309 DNI655309 DDM655309 CTQ655309 CJU655309 BZY655309 BQC655309 BGG655309 AWK655309 AMO655309 ACS655309 SW655309 JA655309 E655309 WVM589773 WLQ589773 WBU589773 VRY589773 VIC589773 UYG589773 UOK589773 UEO589773 TUS589773 TKW589773 TBA589773 SRE589773 SHI589773 RXM589773 RNQ589773 RDU589773 QTY589773 QKC589773 QAG589773 PQK589773 PGO589773 OWS589773 OMW589773 ODA589773 NTE589773 NJI589773 MZM589773 MPQ589773 MFU589773 LVY589773 LMC589773 LCG589773 KSK589773 KIO589773 JYS589773 JOW589773 JFA589773 IVE589773 ILI589773 IBM589773 HRQ589773 HHU589773 GXY589773 GOC589773 GEG589773 FUK589773 FKO589773 FAS589773 EQW589773 EHA589773 DXE589773 DNI589773 DDM589773 CTQ589773 CJU589773 BZY589773 BQC589773 BGG589773 AWK589773 AMO589773 ACS589773 SW589773 JA589773 E589773 WVM524237 WLQ524237 WBU524237 VRY524237 VIC524237 UYG524237 UOK524237 UEO524237 TUS524237 TKW524237 TBA524237 SRE524237 SHI524237 RXM524237 RNQ524237 RDU524237 QTY524237 QKC524237 QAG524237 PQK524237 PGO524237 OWS524237 OMW524237 ODA524237 NTE524237 NJI524237 MZM524237 MPQ524237 MFU524237 LVY524237 LMC524237 LCG524237 KSK524237 KIO524237 JYS524237 JOW524237 JFA524237 IVE524237 ILI524237 IBM524237 HRQ524237 HHU524237 GXY524237 GOC524237 GEG524237 FUK524237 FKO524237 FAS524237 EQW524237 EHA524237 DXE524237 DNI524237 DDM524237 CTQ524237 CJU524237 BZY524237 BQC524237 BGG524237 AWK524237 AMO524237 ACS524237 SW524237 JA524237 E524237 WVM458701 WLQ458701 WBU458701 VRY458701 VIC458701 UYG458701 UOK458701 UEO458701 TUS458701 TKW458701 TBA458701 SRE458701 SHI458701 RXM458701 RNQ458701 RDU458701 QTY458701 QKC458701 QAG458701 PQK458701 PGO458701 OWS458701 OMW458701 ODA458701 NTE458701 NJI458701 MZM458701 MPQ458701 MFU458701 LVY458701 LMC458701 LCG458701 KSK458701 KIO458701 JYS458701 JOW458701 JFA458701 IVE458701 ILI458701 IBM458701 HRQ458701 HHU458701 GXY458701 GOC458701 GEG458701 FUK458701 FKO458701 FAS458701 EQW458701 EHA458701 DXE458701 DNI458701 DDM458701 CTQ458701 CJU458701 BZY458701 BQC458701 BGG458701 AWK458701 AMO458701 ACS458701 SW458701 JA458701 E458701 WVM393165 WLQ393165 WBU393165 VRY393165 VIC393165 UYG393165 UOK393165 UEO393165 TUS393165 TKW393165 TBA393165 SRE393165 SHI393165 RXM393165 RNQ393165 RDU393165 QTY393165 QKC393165 QAG393165 PQK393165 PGO393165 OWS393165 OMW393165 ODA393165 NTE393165 NJI393165 MZM393165 MPQ393165 MFU393165 LVY393165 LMC393165 LCG393165 KSK393165 KIO393165 JYS393165 JOW393165 JFA393165 IVE393165 ILI393165 IBM393165 HRQ393165 HHU393165 GXY393165 GOC393165 GEG393165 FUK393165 FKO393165 FAS393165 EQW393165 EHA393165 DXE393165 DNI393165 DDM393165 CTQ393165 CJU393165 BZY393165 BQC393165 BGG393165 AWK393165 AMO393165 ACS393165 SW393165 JA393165 E393165 WVM327629 WLQ327629 WBU327629 VRY327629 VIC327629 UYG327629 UOK327629 UEO327629 TUS327629 TKW327629 TBA327629 SRE327629 SHI327629 RXM327629 RNQ327629 RDU327629 QTY327629 QKC327629 QAG327629 PQK327629 PGO327629 OWS327629 OMW327629 ODA327629 NTE327629 NJI327629 MZM327629 MPQ327629 MFU327629 LVY327629 LMC327629 LCG327629 KSK327629 KIO327629 JYS327629 JOW327629 JFA327629 IVE327629 ILI327629 IBM327629 HRQ327629 HHU327629 GXY327629 GOC327629 GEG327629 FUK327629 FKO327629 FAS327629 EQW327629 EHA327629 DXE327629 DNI327629 DDM327629 CTQ327629 CJU327629 BZY327629 BQC327629 BGG327629 AWK327629 AMO327629 ACS327629 SW327629 JA327629 E327629 WVM262093 WLQ262093 WBU262093 VRY262093 VIC262093 UYG262093 UOK262093 UEO262093 TUS262093 TKW262093 TBA262093 SRE262093 SHI262093 RXM262093 RNQ262093 RDU262093 QTY262093 QKC262093 QAG262093 PQK262093 PGO262093 OWS262093 OMW262093 ODA262093 NTE262093 NJI262093 MZM262093 MPQ262093 MFU262093 LVY262093 LMC262093 LCG262093 KSK262093 KIO262093 JYS262093 JOW262093 JFA262093 IVE262093 ILI262093 IBM262093 HRQ262093 HHU262093 GXY262093 GOC262093 GEG262093 FUK262093 FKO262093 FAS262093 EQW262093 EHA262093 DXE262093 DNI262093 DDM262093 CTQ262093 CJU262093 BZY262093 BQC262093 BGG262093 AWK262093 AMO262093 ACS262093 SW262093 JA262093 E262093 WVM196557 WLQ196557 WBU196557 VRY196557 VIC196557 UYG196557 UOK196557 UEO196557 TUS196557 TKW196557 TBA196557 SRE196557 SHI196557 RXM196557 RNQ196557 RDU196557 QTY196557 QKC196557 QAG196557 PQK196557 PGO196557 OWS196557 OMW196557 ODA196557 NTE196557 NJI196557 MZM196557 MPQ196557 MFU196557 LVY196557 LMC196557 LCG196557 KSK196557 KIO196557 JYS196557 JOW196557 JFA196557 IVE196557 ILI196557 IBM196557 HRQ196557 HHU196557 GXY196557 GOC196557 GEG196557 FUK196557 FKO196557 FAS196557 EQW196557 EHA196557 DXE196557 DNI196557 DDM196557 CTQ196557 CJU196557 BZY196557 BQC196557 BGG196557 AWK196557 AMO196557 ACS196557 SW196557 JA196557 E196557 WVM131021 WLQ131021 WBU131021 VRY131021 VIC131021 UYG131021 UOK131021 UEO131021 TUS131021 TKW131021 TBA131021 SRE131021 SHI131021 RXM131021 RNQ131021 RDU131021 QTY131021 QKC131021 QAG131021 PQK131021 PGO131021 OWS131021 OMW131021 ODA131021 NTE131021 NJI131021 MZM131021 MPQ131021 MFU131021 LVY131021 LMC131021 LCG131021 KSK131021 KIO131021 JYS131021 JOW131021 JFA131021 IVE131021 ILI131021 IBM131021 HRQ131021 HHU131021 GXY131021 GOC131021 GEG131021 FUK131021 FKO131021 FAS131021 EQW131021 EHA131021 DXE131021 DNI131021 DDM131021 CTQ131021 CJU131021 BZY131021 BQC131021 BGG131021 AWK131021 AMO131021 ACS131021 SW131021 JA131021 E131021 WVM65485 WLQ65485 WBU65485 VRY65485 VIC65485 UYG65485 UOK65485 UEO65485 TUS65485 TKW65485 TBA65485 SRE65485 SHI65485 RXM65485 RNQ65485 RDU65485 QTY65485 QKC65485 QAG65485 PQK65485 PGO65485 OWS65485 OMW65485 ODA65485 NTE65485 NJI65485 MZM65485 MPQ65485 MFU65485 LVY65485 LMC65485 LCG65485 KSK65485 KIO65485 JYS65485 JOW65485 JFA65485 IVE65485 ILI65485 IBM65485 HRQ65485 HHU65485 GXY65485 GOC65485 GEG65485 FUK65485 FKO65485 FAS65485 EQW65485 EHA65485 DXE65485 DNI65485 DDM65485 CTQ65485 CJU65485 BZY65485 BQC65485 BGG65485 AWK65485 AMO65485 ACS65485 SW65485 JA65485 E65485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xr:uid="{0DFDD9C5-2753-417D-AB43-46C820C0AC9C}">
      <formula1>$C$10:$C$18</formula1>
    </dataValidation>
  </dataValidations>
  <pageMargins left="0.75" right="0.75" top="1" bottom="1" header="0.51200000000000001" footer="0.51200000000000001"/>
  <pageSetup paperSize="9" orientation="portrait" blackAndWhite="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6BFA6B-F21F-4606-BEE7-758E819788A4}">
  <sheetPr>
    <tabColor rgb="FFFFFF00"/>
  </sheetPr>
  <dimension ref="B1:H27"/>
  <sheetViews>
    <sheetView zoomScaleNormal="100" zoomScaleSheetLayoutView="100" workbookViewId="0"/>
  </sheetViews>
  <sheetFormatPr defaultRowHeight="13.5"/>
  <cols>
    <col min="1" max="2" width="5.625" style="3" customWidth="1"/>
    <col min="3" max="3" width="10.75" style="3" customWidth="1"/>
    <col min="4" max="4" width="12.375" style="3" customWidth="1"/>
    <col min="5" max="5" width="12.125" style="3" customWidth="1"/>
    <col min="6" max="6" width="13.5" style="3" customWidth="1"/>
    <col min="7" max="7" width="17.25" style="3" customWidth="1"/>
    <col min="8" max="9" width="5.625" style="3" customWidth="1"/>
    <col min="10" max="256" width="9" style="3"/>
    <col min="257" max="258" width="5.625" style="3" customWidth="1"/>
    <col min="259" max="259" width="10.75" style="3" customWidth="1"/>
    <col min="260" max="260" width="12.375" style="3" customWidth="1"/>
    <col min="261" max="261" width="12.125" style="3" customWidth="1"/>
    <col min="262" max="262" width="13.5" style="3" customWidth="1"/>
    <col min="263" max="263" width="17.25" style="3" customWidth="1"/>
    <col min="264" max="265" width="5.625" style="3" customWidth="1"/>
    <col min="266" max="512" width="9" style="3"/>
    <col min="513" max="514" width="5.625" style="3" customWidth="1"/>
    <col min="515" max="515" width="10.75" style="3" customWidth="1"/>
    <col min="516" max="516" width="12.375" style="3" customWidth="1"/>
    <col min="517" max="517" width="12.125" style="3" customWidth="1"/>
    <col min="518" max="518" width="13.5" style="3" customWidth="1"/>
    <col min="519" max="519" width="17.25" style="3" customWidth="1"/>
    <col min="520" max="521" width="5.625" style="3" customWidth="1"/>
    <col min="522" max="768" width="9" style="3"/>
    <col min="769" max="770" width="5.625" style="3" customWidth="1"/>
    <col min="771" max="771" width="10.75" style="3" customWidth="1"/>
    <col min="772" max="772" width="12.375" style="3" customWidth="1"/>
    <col min="773" max="773" width="12.125" style="3" customWidth="1"/>
    <col min="774" max="774" width="13.5" style="3" customWidth="1"/>
    <col min="775" max="775" width="17.25" style="3" customWidth="1"/>
    <col min="776" max="777" width="5.625" style="3" customWidth="1"/>
    <col min="778" max="1024" width="9" style="3"/>
    <col min="1025" max="1026" width="5.625" style="3" customWidth="1"/>
    <col min="1027" max="1027" width="10.75" style="3" customWidth="1"/>
    <col min="1028" max="1028" width="12.375" style="3" customWidth="1"/>
    <col min="1029" max="1029" width="12.125" style="3" customWidth="1"/>
    <col min="1030" max="1030" width="13.5" style="3" customWidth="1"/>
    <col min="1031" max="1031" width="17.25" style="3" customWidth="1"/>
    <col min="1032" max="1033" width="5.625" style="3" customWidth="1"/>
    <col min="1034" max="1280" width="9" style="3"/>
    <col min="1281" max="1282" width="5.625" style="3" customWidth="1"/>
    <col min="1283" max="1283" width="10.75" style="3" customWidth="1"/>
    <col min="1284" max="1284" width="12.375" style="3" customWidth="1"/>
    <col min="1285" max="1285" width="12.125" style="3" customWidth="1"/>
    <col min="1286" max="1286" width="13.5" style="3" customWidth="1"/>
    <col min="1287" max="1287" width="17.25" style="3" customWidth="1"/>
    <col min="1288" max="1289" width="5.625" style="3" customWidth="1"/>
    <col min="1290" max="1536" width="9" style="3"/>
    <col min="1537" max="1538" width="5.625" style="3" customWidth="1"/>
    <col min="1539" max="1539" width="10.75" style="3" customWidth="1"/>
    <col min="1540" max="1540" width="12.375" style="3" customWidth="1"/>
    <col min="1541" max="1541" width="12.125" style="3" customWidth="1"/>
    <col min="1542" max="1542" width="13.5" style="3" customWidth="1"/>
    <col min="1543" max="1543" width="17.25" style="3" customWidth="1"/>
    <col min="1544" max="1545" width="5.625" style="3" customWidth="1"/>
    <col min="1546" max="1792" width="9" style="3"/>
    <col min="1793" max="1794" width="5.625" style="3" customWidth="1"/>
    <col min="1795" max="1795" width="10.75" style="3" customWidth="1"/>
    <col min="1796" max="1796" width="12.375" style="3" customWidth="1"/>
    <col min="1797" max="1797" width="12.125" style="3" customWidth="1"/>
    <col min="1798" max="1798" width="13.5" style="3" customWidth="1"/>
    <col min="1799" max="1799" width="17.25" style="3" customWidth="1"/>
    <col min="1800" max="1801" width="5.625" style="3" customWidth="1"/>
    <col min="1802" max="2048" width="9" style="3"/>
    <col min="2049" max="2050" width="5.625" style="3" customWidth="1"/>
    <col min="2051" max="2051" width="10.75" style="3" customWidth="1"/>
    <col min="2052" max="2052" width="12.375" style="3" customWidth="1"/>
    <col min="2053" max="2053" width="12.125" style="3" customWidth="1"/>
    <col min="2054" max="2054" width="13.5" style="3" customWidth="1"/>
    <col min="2055" max="2055" width="17.25" style="3" customWidth="1"/>
    <col min="2056" max="2057" width="5.625" style="3" customWidth="1"/>
    <col min="2058" max="2304" width="9" style="3"/>
    <col min="2305" max="2306" width="5.625" style="3" customWidth="1"/>
    <col min="2307" max="2307" width="10.75" style="3" customWidth="1"/>
    <col min="2308" max="2308" width="12.375" style="3" customWidth="1"/>
    <col min="2309" max="2309" width="12.125" style="3" customWidth="1"/>
    <col min="2310" max="2310" width="13.5" style="3" customWidth="1"/>
    <col min="2311" max="2311" width="17.25" style="3" customWidth="1"/>
    <col min="2312" max="2313" width="5.625" style="3" customWidth="1"/>
    <col min="2314" max="2560" width="9" style="3"/>
    <col min="2561" max="2562" width="5.625" style="3" customWidth="1"/>
    <col min="2563" max="2563" width="10.75" style="3" customWidth="1"/>
    <col min="2564" max="2564" width="12.375" style="3" customWidth="1"/>
    <col min="2565" max="2565" width="12.125" style="3" customWidth="1"/>
    <col min="2566" max="2566" width="13.5" style="3" customWidth="1"/>
    <col min="2567" max="2567" width="17.25" style="3" customWidth="1"/>
    <col min="2568" max="2569" width="5.625" style="3" customWidth="1"/>
    <col min="2570" max="2816" width="9" style="3"/>
    <col min="2817" max="2818" width="5.625" style="3" customWidth="1"/>
    <col min="2819" max="2819" width="10.75" style="3" customWidth="1"/>
    <col min="2820" max="2820" width="12.375" style="3" customWidth="1"/>
    <col min="2821" max="2821" width="12.125" style="3" customWidth="1"/>
    <col min="2822" max="2822" width="13.5" style="3" customWidth="1"/>
    <col min="2823" max="2823" width="17.25" style="3" customWidth="1"/>
    <col min="2824" max="2825" width="5.625" style="3" customWidth="1"/>
    <col min="2826" max="3072" width="9" style="3"/>
    <col min="3073" max="3074" width="5.625" style="3" customWidth="1"/>
    <col min="3075" max="3075" width="10.75" style="3" customWidth="1"/>
    <col min="3076" max="3076" width="12.375" style="3" customWidth="1"/>
    <col min="3077" max="3077" width="12.125" style="3" customWidth="1"/>
    <col min="3078" max="3078" width="13.5" style="3" customWidth="1"/>
    <col min="3079" max="3079" width="17.25" style="3" customWidth="1"/>
    <col min="3080" max="3081" width="5.625" style="3" customWidth="1"/>
    <col min="3082" max="3328" width="9" style="3"/>
    <col min="3329" max="3330" width="5.625" style="3" customWidth="1"/>
    <col min="3331" max="3331" width="10.75" style="3" customWidth="1"/>
    <col min="3332" max="3332" width="12.375" style="3" customWidth="1"/>
    <col min="3333" max="3333" width="12.125" style="3" customWidth="1"/>
    <col min="3334" max="3334" width="13.5" style="3" customWidth="1"/>
    <col min="3335" max="3335" width="17.25" style="3" customWidth="1"/>
    <col min="3336" max="3337" width="5.625" style="3" customWidth="1"/>
    <col min="3338" max="3584" width="9" style="3"/>
    <col min="3585" max="3586" width="5.625" style="3" customWidth="1"/>
    <col min="3587" max="3587" width="10.75" style="3" customWidth="1"/>
    <col min="3588" max="3588" width="12.375" style="3" customWidth="1"/>
    <col min="3589" max="3589" width="12.125" style="3" customWidth="1"/>
    <col min="3590" max="3590" width="13.5" style="3" customWidth="1"/>
    <col min="3591" max="3591" width="17.25" style="3" customWidth="1"/>
    <col min="3592" max="3593" width="5.625" style="3" customWidth="1"/>
    <col min="3594" max="3840" width="9" style="3"/>
    <col min="3841" max="3842" width="5.625" style="3" customWidth="1"/>
    <col min="3843" max="3843" width="10.75" style="3" customWidth="1"/>
    <col min="3844" max="3844" width="12.375" style="3" customWidth="1"/>
    <col min="3845" max="3845" width="12.125" style="3" customWidth="1"/>
    <col min="3846" max="3846" width="13.5" style="3" customWidth="1"/>
    <col min="3847" max="3847" width="17.25" style="3" customWidth="1"/>
    <col min="3848" max="3849" width="5.625" style="3" customWidth="1"/>
    <col min="3850" max="4096" width="9" style="3"/>
    <col min="4097" max="4098" width="5.625" style="3" customWidth="1"/>
    <col min="4099" max="4099" width="10.75" style="3" customWidth="1"/>
    <col min="4100" max="4100" width="12.375" style="3" customWidth="1"/>
    <col min="4101" max="4101" width="12.125" style="3" customWidth="1"/>
    <col min="4102" max="4102" width="13.5" style="3" customWidth="1"/>
    <col min="4103" max="4103" width="17.25" style="3" customWidth="1"/>
    <col min="4104" max="4105" width="5.625" style="3" customWidth="1"/>
    <col min="4106" max="4352" width="9" style="3"/>
    <col min="4353" max="4354" width="5.625" style="3" customWidth="1"/>
    <col min="4355" max="4355" width="10.75" style="3" customWidth="1"/>
    <col min="4356" max="4356" width="12.375" style="3" customWidth="1"/>
    <col min="4357" max="4357" width="12.125" style="3" customWidth="1"/>
    <col min="4358" max="4358" width="13.5" style="3" customWidth="1"/>
    <col min="4359" max="4359" width="17.25" style="3" customWidth="1"/>
    <col min="4360" max="4361" width="5.625" style="3" customWidth="1"/>
    <col min="4362" max="4608" width="9" style="3"/>
    <col min="4609" max="4610" width="5.625" style="3" customWidth="1"/>
    <col min="4611" max="4611" width="10.75" style="3" customWidth="1"/>
    <col min="4612" max="4612" width="12.375" style="3" customWidth="1"/>
    <col min="4613" max="4613" width="12.125" style="3" customWidth="1"/>
    <col min="4614" max="4614" width="13.5" style="3" customWidth="1"/>
    <col min="4615" max="4615" width="17.25" style="3" customWidth="1"/>
    <col min="4616" max="4617" width="5.625" style="3" customWidth="1"/>
    <col min="4618" max="4864" width="9" style="3"/>
    <col min="4865" max="4866" width="5.625" style="3" customWidth="1"/>
    <col min="4867" max="4867" width="10.75" style="3" customWidth="1"/>
    <col min="4868" max="4868" width="12.375" style="3" customWidth="1"/>
    <col min="4869" max="4869" width="12.125" style="3" customWidth="1"/>
    <col min="4870" max="4870" width="13.5" style="3" customWidth="1"/>
    <col min="4871" max="4871" width="17.25" style="3" customWidth="1"/>
    <col min="4872" max="4873" width="5.625" style="3" customWidth="1"/>
    <col min="4874" max="5120" width="9" style="3"/>
    <col min="5121" max="5122" width="5.625" style="3" customWidth="1"/>
    <col min="5123" max="5123" width="10.75" style="3" customWidth="1"/>
    <col min="5124" max="5124" width="12.375" style="3" customWidth="1"/>
    <col min="5125" max="5125" width="12.125" style="3" customWidth="1"/>
    <col min="5126" max="5126" width="13.5" style="3" customWidth="1"/>
    <col min="5127" max="5127" width="17.25" style="3" customWidth="1"/>
    <col min="5128" max="5129" width="5.625" style="3" customWidth="1"/>
    <col min="5130" max="5376" width="9" style="3"/>
    <col min="5377" max="5378" width="5.625" style="3" customWidth="1"/>
    <col min="5379" max="5379" width="10.75" style="3" customWidth="1"/>
    <col min="5380" max="5380" width="12.375" style="3" customWidth="1"/>
    <col min="5381" max="5381" width="12.125" style="3" customWidth="1"/>
    <col min="5382" max="5382" width="13.5" style="3" customWidth="1"/>
    <col min="5383" max="5383" width="17.25" style="3" customWidth="1"/>
    <col min="5384" max="5385" width="5.625" style="3" customWidth="1"/>
    <col min="5386" max="5632" width="9" style="3"/>
    <col min="5633" max="5634" width="5.625" style="3" customWidth="1"/>
    <col min="5635" max="5635" width="10.75" style="3" customWidth="1"/>
    <col min="5636" max="5636" width="12.375" style="3" customWidth="1"/>
    <col min="5637" max="5637" width="12.125" style="3" customWidth="1"/>
    <col min="5638" max="5638" width="13.5" style="3" customWidth="1"/>
    <col min="5639" max="5639" width="17.25" style="3" customWidth="1"/>
    <col min="5640" max="5641" width="5.625" style="3" customWidth="1"/>
    <col min="5642" max="5888" width="9" style="3"/>
    <col min="5889" max="5890" width="5.625" style="3" customWidth="1"/>
    <col min="5891" max="5891" width="10.75" style="3" customWidth="1"/>
    <col min="5892" max="5892" width="12.375" style="3" customWidth="1"/>
    <col min="5893" max="5893" width="12.125" style="3" customWidth="1"/>
    <col min="5894" max="5894" width="13.5" style="3" customWidth="1"/>
    <col min="5895" max="5895" width="17.25" style="3" customWidth="1"/>
    <col min="5896" max="5897" width="5.625" style="3" customWidth="1"/>
    <col min="5898" max="6144" width="9" style="3"/>
    <col min="6145" max="6146" width="5.625" style="3" customWidth="1"/>
    <col min="6147" max="6147" width="10.75" style="3" customWidth="1"/>
    <col min="6148" max="6148" width="12.375" style="3" customWidth="1"/>
    <col min="6149" max="6149" width="12.125" style="3" customWidth="1"/>
    <col min="6150" max="6150" width="13.5" style="3" customWidth="1"/>
    <col min="6151" max="6151" width="17.25" style="3" customWidth="1"/>
    <col min="6152" max="6153" width="5.625" style="3" customWidth="1"/>
    <col min="6154" max="6400" width="9" style="3"/>
    <col min="6401" max="6402" width="5.625" style="3" customWidth="1"/>
    <col min="6403" max="6403" width="10.75" style="3" customWidth="1"/>
    <col min="6404" max="6404" width="12.375" style="3" customWidth="1"/>
    <col min="6405" max="6405" width="12.125" style="3" customWidth="1"/>
    <col min="6406" max="6406" width="13.5" style="3" customWidth="1"/>
    <col min="6407" max="6407" width="17.25" style="3" customWidth="1"/>
    <col min="6408" max="6409" width="5.625" style="3" customWidth="1"/>
    <col min="6410" max="6656" width="9" style="3"/>
    <col min="6657" max="6658" width="5.625" style="3" customWidth="1"/>
    <col min="6659" max="6659" width="10.75" style="3" customWidth="1"/>
    <col min="6660" max="6660" width="12.375" style="3" customWidth="1"/>
    <col min="6661" max="6661" width="12.125" style="3" customWidth="1"/>
    <col min="6662" max="6662" width="13.5" style="3" customWidth="1"/>
    <col min="6663" max="6663" width="17.25" style="3" customWidth="1"/>
    <col min="6664" max="6665" width="5.625" style="3" customWidth="1"/>
    <col min="6666" max="6912" width="9" style="3"/>
    <col min="6913" max="6914" width="5.625" style="3" customWidth="1"/>
    <col min="6915" max="6915" width="10.75" style="3" customWidth="1"/>
    <col min="6916" max="6916" width="12.375" style="3" customWidth="1"/>
    <col min="6917" max="6917" width="12.125" style="3" customWidth="1"/>
    <col min="6918" max="6918" width="13.5" style="3" customWidth="1"/>
    <col min="6919" max="6919" width="17.25" style="3" customWidth="1"/>
    <col min="6920" max="6921" width="5.625" style="3" customWidth="1"/>
    <col min="6922" max="7168" width="9" style="3"/>
    <col min="7169" max="7170" width="5.625" style="3" customWidth="1"/>
    <col min="7171" max="7171" width="10.75" style="3" customWidth="1"/>
    <col min="7172" max="7172" width="12.375" style="3" customWidth="1"/>
    <col min="7173" max="7173" width="12.125" style="3" customWidth="1"/>
    <col min="7174" max="7174" width="13.5" style="3" customWidth="1"/>
    <col min="7175" max="7175" width="17.25" style="3" customWidth="1"/>
    <col min="7176" max="7177" width="5.625" style="3" customWidth="1"/>
    <col min="7178" max="7424" width="9" style="3"/>
    <col min="7425" max="7426" width="5.625" style="3" customWidth="1"/>
    <col min="7427" max="7427" width="10.75" style="3" customWidth="1"/>
    <col min="7428" max="7428" width="12.375" style="3" customWidth="1"/>
    <col min="7429" max="7429" width="12.125" style="3" customWidth="1"/>
    <col min="7430" max="7430" width="13.5" style="3" customWidth="1"/>
    <col min="7431" max="7431" width="17.25" style="3" customWidth="1"/>
    <col min="7432" max="7433" width="5.625" style="3" customWidth="1"/>
    <col min="7434" max="7680" width="9" style="3"/>
    <col min="7681" max="7682" width="5.625" style="3" customWidth="1"/>
    <col min="7683" max="7683" width="10.75" style="3" customWidth="1"/>
    <col min="7684" max="7684" width="12.375" style="3" customWidth="1"/>
    <col min="7685" max="7685" width="12.125" style="3" customWidth="1"/>
    <col min="7686" max="7686" width="13.5" style="3" customWidth="1"/>
    <col min="7687" max="7687" width="17.25" style="3" customWidth="1"/>
    <col min="7688" max="7689" width="5.625" style="3" customWidth="1"/>
    <col min="7690" max="7936" width="9" style="3"/>
    <col min="7937" max="7938" width="5.625" style="3" customWidth="1"/>
    <col min="7939" max="7939" width="10.75" style="3" customWidth="1"/>
    <col min="7940" max="7940" width="12.375" style="3" customWidth="1"/>
    <col min="7941" max="7941" width="12.125" style="3" customWidth="1"/>
    <col min="7942" max="7942" width="13.5" style="3" customWidth="1"/>
    <col min="7943" max="7943" width="17.25" style="3" customWidth="1"/>
    <col min="7944" max="7945" width="5.625" style="3" customWidth="1"/>
    <col min="7946" max="8192" width="9" style="3"/>
    <col min="8193" max="8194" width="5.625" style="3" customWidth="1"/>
    <col min="8195" max="8195" width="10.75" style="3" customWidth="1"/>
    <col min="8196" max="8196" width="12.375" style="3" customWidth="1"/>
    <col min="8197" max="8197" width="12.125" style="3" customWidth="1"/>
    <col min="8198" max="8198" width="13.5" style="3" customWidth="1"/>
    <col min="8199" max="8199" width="17.25" style="3" customWidth="1"/>
    <col min="8200" max="8201" width="5.625" style="3" customWidth="1"/>
    <col min="8202" max="8448" width="9" style="3"/>
    <col min="8449" max="8450" width="5.625" style="3" customWidth="1"/>
    <col min="8451" max="8451" width="10.75" style="3" customWidth="1"/>
    <col min="8452" max="8452" width="12.375" style="3" customWidth="1"/>
    <col min="8453" max="8453" width="12.125" style="3" customWidth="1"/>
    <col min="8454" max="8454" width="13.5" style="3" customWidth="1"/>
    <col min="8455" max="8455" width="17.25" style="3" customWidth="1"/>
    <col min="8456" max="8457" width="5.625" style="3" customWidth="1"/>
    <col min="8458" max="8704" width="9" style="3"/>
    <col min="8705" max="8706" width="5.625" style="3" customWidth="1"/>
    <col min="8707" max="8707" width="10.75" style="3" customWidth="1"/>
    <col min="8708" max="8708" width="12.375" style="3" customWidth="1"/>
    <col min="8709" max="8709" width="12.125" style="3" customWidth="1"/>
    <col min="8710" max="8710" width="13.5" style="3" customWidth="1"/>
    <col min="8711" max="8711" width="17.25" style="3" customWidth="1"/>
    <col min="8712" max="8713" width="5.625" style="3" customWidth="1"/>
    <col min="8714" max="8960" width="9" style="3"/>
    <col min="8961" max="8962" width="5.625" style="3" customWidth="1"/>
    <col min="8963" max="8963" width="10.75" style="3" customWidth="1"/>
    <col min="8964" max="8964" width="12.375" style="3" customWidth="1"/>
    <col min="8965" max="8965" width="12.125" style="3" customWidth="1"/>
    <col min="8966" max="8966" width="13.5" style="3" customWidth="1"/>
    <col min="8967" max="8967" width="17.25" style="3" customWidth="1"/>
    <col min="8968" max="8969" width="5.625" style="3" customWidth="1"/>
    <col min="8970" max="9216" width="9" style="3"/>
    <col min="9217" max="9218" width="5.625" style="3" customWidth="1"/>
    <col min="9219" max="9219" width="10.75" style="3" customWidth="1"/>
    <col min="9220" max="9220" width="12.375" style="3" customWidth="1"/>
    <col min="9221" max="9221" width="12.125" style="3" customWidth="1"/>
    <col min="9222" max="9222" width="13.5" style="3" customWidth="1"/>
    <col min="9223" max="9223" width="17.25" style="3" customWidth="1"/>
    <col min="9224" max="9225" width="5.625" style="3" customWidth="1"/>
    <col min="9226" max="9472" width="9" style="3"/>
    <col min="9473" max="9474" width="5.625" style="3" customWidth="1"/>
    <col min="9475" max="9475" width="10.75" style="3" customWidth="1"/>
    <col min="9476" max="9476" width="12.375" style="3" customWidth="1"/>
    <col min="9477" max="9477" width="12.125" style="3" customWidth="1"/>
    <col min="9478" max="9478" width="13.5" style="3" customWidth="1"/>
    <col min="9479" max="9479" width="17.25" style="3" customWidth="1"/>
    <col min="9480" max="9481" width="5.625" style="3" customWidth="1"/>
    <col min="9482" max="9728" width="9" style="3"/>
    <col min="9729" max="9730" width="5.625" style="3" customWidth="1"/>
    <col min="9731" max="9731" width="10.75" style="3" customWidth="1"/>
    <col min="9732" max="9732" width="12.375" style="3" customWidth="1"/>
    <col min="9733" max="9733" width="12.125" style="3" customWidth="1"/>
    <col min="9734" max="9734" width="13.5" style="3" customWidth="1"/>
    <col min="9735" max="9735" width="17.25" style="3" customWidth="1"/>
    <col min="9736" max="9737" width="5.625" style="3" customWidth="1"/>
    <col min="9738" max="9984" width="9" style="3"/>
    <col min="9985" max="9986" width="5.625" style="3" customWidth="1"/>
    <col min="9987" max="9987" width="10.75" style="3" customWidth="1"/>
    <col min="9988" max="9988" width="12.375" style="3" customWidth="1"/>
    <col min="9989" max="9989" width="12.125" style="3" customWidth="1"/>
    <col min="9990" max="9990" width="13.5" style="3" customWidth="1"/>
    <col min="9991" max="9991" width="17.25" style="3" customWidth="1"/>
    <col min="9992" max="9993" width="5.625" style="3" customWidth="1"/>
    <col min="9994" max="10240" width="9" style="3"/>
    <col min="10241" max="10242" width="5.625" style="3" customWidth="1"/>
    <col min="10243" max="10243" width="10.75" style="3" customWidth="1"/>
    <col min="10244" max="10244" width="12.375" style="3" customWidth="1"/>
    <col min="10245" max="10245" width="12.125" style="3" customWidth="1"/>
    <col min="10246" max="10246" width="13.5" style="3" customWidth="1"/>
    <col min="10247" max="10247" width="17.25" style="3" customWidth="1"/>
    <col min="10248" max="10249" width="5.625" style="3" customWidth="1"/>
    <col min="10250" max="10496" width="9" style="3"/>
    <col min="10497" max="10498" width="5.625" style="3" customWidth="1"/>
    <col min="10499" max="10499" width="10.75" style="3" customWidth="1"/>
    <col min="10500" max="10500" width="12.375" style="3" customWidth="1"/>
    <col min="10501" max="10501" width="12.125" style="3" customWidth="1"/>
    <col min="10502" max="10502" width="13.5" style="3" customWidth="1"/>
    <col min="10503" max="10503" width="17.25" style="3" customWidth="1"/>
    <col min="10504" max="10505" width="5.625" style="3" customWidth="1"/>
    <col min="10506" max="10752" width="9" style="3"/>
    <col min="10753" max="10754" width="5.625" style="3" customWidth="1"/>
    <col min="10755" max="10755" width="10.75" style="3" customWidth="1"/>
    <col min="10756" max="10756" width="12.375" style="3" customWidth="1"/>
    <col min="10757" max="10757" width="12.125" style="3" customWidth="1"/>
    <col min="10758" max="10758" width="13.5" style="3" customWidth="1"/>
    <col min="10759" max="10759" width="17.25" style="3" customWidth="1"/>
    <col min="10760" max="10761" width="5.625" style="3" customWidth="1"/>
    <col min="10762" max="11008" width="9" style="3"/>
    <col min="11009" max="11010" width="5.625" style="3" customWidth="1"/>
    <col min="11011" max="11011" width="10.75" style="3" customWidth="1"/>
    <col min="11012" max="11012" width="12.375" style="3" customWidth="1"/>
    <col min="11013" max="11013" width="12.125" style="3" customWidth="1"/>
    <col min="11014" max="11014" width="13.5" style="3" customWidth="1"/>
    <col min="11015" max="11015" width="17.25" style="3" customWidth="1"/>
    <col min="11016" max="11017" width="5.625" style="3" customWidth="1"/>
    <col min="11018" max="11264" width="9" style="3"/>
    <col min="11265" max="11266" width="5.625" style="3" customWidth="1"/>
    <col min="11267" max="11267" width="10.75" style="3" customWidth="1"/>
    <col min="11268" max="11268" width="12.375" style="3" customWidth="1"/>
    <col min="11269" max="11269" width="12.125" style="3" customWidth="1"/>
    <col min="11270" max="11270" width="13.5" style="3" customWidth="1"/>
    <col min="11271" max="11271" width="17.25" style="3" customWidth="1"/>
    <col min="11272" max="11273" width="5.625" style="3" customWidth="1"/>
    <col min="11274" max="11520" width="9" style="3"/>
    <col min="11521" max="11522" width="5.625" style="3" customWidth="1"/>
    <col min="11523" max="11523" width="10.75" style="3" customWidth="1"/>
    <col min="11524" max="11524" width="12.375" style="3" customWidth="1"/>
    <col min="11525" max="11525" width="12.125" style="3" customWidth="1"/>
    <col min="11526" max="11526" width="13.5" style="3" customWidth="1"/>
    <col min="11527" max="11527" width="17.25" style="3" customWidth="1"/>
    <col min="11528" max="11529" width="5.625" style="3" customWidth="1"/>
    <col min="11530" max="11776" width="9" style="3"/>
    <col min="11777" max="11778" width="5.625" style="3" customWidth="1"/>
    <col min="11779" max="11779" width="10.75" style="3" customWidth="1"/>
    <col min="11780" max="11780" width="12.375" style="3" customWidth="1"/>
    <col min="11781" max="11781" width="12.125" style="3" customWidth="1"/>
    <col min="11782" max="11782" width="13.5" style="3" customWidth="1"/>
    <col min="11783" max="11783" width="17.25" style="3" customWidth="1"/>
    <col min="11784" max="11785" width="5.625" style="3" customWidth="1"/>
    <col min="11786" max="12032" width="9" style="3"/>
    <col min="12033" max="12034" width="5.625" style="3" customWidth="1"/>
    <col min="12035" max="12035" width="10.75" style="3" customWidth="1"/>
    <col min="12036" max="12036" width="12.375" style="3" customWidth="1"/>
    <col min="12037" max="12037" width="12.125" style="3" customWidth="1"/>
    <col min="12038" max="12038" width="13.5" style="3" customWidth="1"/>
    <col min="12039" max="12039" width="17.25" style="3" customWidth="1"/>
    <col min="12040" max="12041" width="5.625" style="3" customWidth="1"/>
    <col min="12042" max="12288" width="9" style="3"/>
    <col min="12289" max="12290" width="5.625" style="3" customWidth="1"/>
    <col min="12291" max="12291" width="10.75" style="3" customWidth="1"/>
    <col min="12292" max="12292" width="12.375" style="3" customWidth="1"/>
    <col min="12293" max="12293" width="12.125" style="3" customWidth="1"/>
    <col min="12294" max="12294" width="13.5" style="3" customWidth="1"/>
    <col min="12295" max="12295" width="17.25" style="3" customWidth="1"/>
    <col min="12296" max="12297" width="5.625" style="3" customWidth="1"/>
    <col min="12298" max="12544" width="9" style="3"/>
    <col min="12545" max="12546" width="5.625" style="3" customWidth="1"/>
    <col min="12547" max="12547" width="10.75" style="3" customWidth="1"/>
    <col min="12548" max="12548" width="12.375" style="3" customWidth="1"/>
    <col min="12549" max="12549" width="12.125" style="3" customWidth="1"/>
    <col min="12550" max="12550" width="13.5" style="3" customWidth="1"/>
    <col min="12551" max="12551" width="17.25" style="3" customWidth="1"/>
    <col min="12552" max="12553" width="5.625" style="3" customWidth="1"/>
    <col min="12554" max="12800" width="9" style="3"/>
    <col min="12801" max="12802" width="5.625" style="3" customWidth="1"/>
    <col min="12803" max="12803" width="10.75" style="3" customWidth="1"/>
    <col min="12804" max="12804" width="12.375" style="3" customWidth="1"/>
    <col min="12805" max="12805" width="12.125" style="3" customWidth="1"/>
    <col min="12806" max="12806" width="13.5" style="3" customWidth="1"/>
    <col min="12807" max="12807" width="17.25" style="3" customWidth="1"/>
    <col min="12808" max="12809" width="5.625" style="3" customWidth="1"/>
    <col min="12810" max="13056" width="9" style="3"/>
    <col min="13057" max="13058" width="5.625" style="3" customWidth="1"/>
    <col min="13059" max="13059" width="10.75" style="3" customWidth="1"/>
    <col min="13060" max="13060" width="12.375" style="3" customWidth="1"/>
    <col min="13061" max="13061" width="12.125" style="3" customWidth="1"/>
    <col min="13062" max="13062" width="13.5" style="3" customWidth="1"/>
    <col min="13063" max="13063" width="17.25" style="3" customWidth="1"/>
    <col min="13064" max="13065" width="5.625" style="3" customWidth="1"/>
    <col min="13066" max="13312" width="9" style="3"/>
    <col min="13313" max="13314" width="5.625" style="3" customWidth="1"/>
    <col min="13315" max="13315" width="10.75" style="3" customWidth="1"/>
    <col min="13316" max="13316" width="12.375" style="3" customWidth="1"/>
    <col min="13317" max="13317" width="12.125" style="3" customWidth="1"/>
    <col min="13318" max="13318" width="13.5" style="3" customWidth="1"/>
    <col min="13319" max="13319" width="17.25" style="3" customWidth="1"/>
    <col min="13320" max="13321" width="5.625" style="3" customWidth="1"/>
    <col min="13322" max="13568" width="9" style="3"/>
    <col min="13569" max="13570" width="5.625" style="3" customWidth="1"/>
    <col min="13571" max="13571" width="10.75" style="3" customWidth="1"/>
    <col min="13572" max="13572" width="12.375" style="3" customWidth="1"/>
    <col min="13573" max="13573" width="12.125" style="3" customWidth="1"/>
    <col min="13574" max="13574" width="13.5" style="3" customWidth="1"/>
    <col min="13575" max="13575" width="17.25" style="3" customWidth="1"/>
    <col min="13576" max="13577" width="5.625" style="3" customWidth="1"/>
    <col min="13578" max="13824" width="9" style="3"/>
    <col min="13825" max="13826" width="5.625" style="3" customWidth="1"/>
    <col min="13827" max="13827" width="10.75" style="3" customWidth="1"/>
    <col min="13828" max="13828" width="12.375" style="3" customWidth="1"/>
    <col min="13829" max="13829" width="12.125" style="3" customWidth="1"/>
    <col min="13830" max="13830" width="13.5" style="3" customWidth="1"/>
    <col min="13831" max="13831" width="17.25" style="3" customWidth="1"/>
    <col min="13832" max="13833" width="5.625" style="3" customWidth="1"/>
    <col min="13834" max="14080" width="9" style="3"/>
    <col min="14081" max="14082" width="5.625" style="3" customWidth="1"/>
    <col min="14083" max="14083" width="10.75" style="3" customWidth="1"/>
    <col min="14084" max="14084" width="12.375" style="3" customWidth="1"/>
    <col min="14085" max="14085" width="12.125" style="3" customWidth="1"/>
    <col min="14086" max="14086" width="13.5" style="3" customWidth="1"/>
    <col min="14087" max="14087" width="17.25" style="3" customWidth="1"/>
    <col min="14088" max="14089" width="5.625" style="3" customWidth="1"/>
    <col min="14090" max="14336" width="9" style="3"/>
    <col min="14337" max="14338" width="5.625" style="3" customWidth="1"/>
    <col min="14339" max="14339" width="10.75" style="3" customWidth="1"/>
    <col min="14340" max="14340" width="12.375" style="3" customWidth="1"/>
    <col min="14341" max="14341" width="12.125" style="3" customWidth="1"/>
    <col min="14342" max="14342" width="13.5" style="3" customWidth="1"/>
    <col min="14343" max="14343" width="17.25" style="3" customWidth="1"/>
    <col min="14344" max="14345" width="5.625" style="3" customWidth="1"/>
    <col min="14346" max="14592" width="9" style="3"/>
    <col min="14593" max="14594" width="5.625" style="3" customWidth="1"/>
    <col min="14595" max="14595" width="10.75" style="3" customWidth="1"/>
    <col min="14596" max="14596" width="12.375" style="3" customWidth="1"/>
    <col min="14597" max="14597" width="12.125" style="3" customWidth="1"/>
    <col min="14598" max="14598" width="13.5" style="3" customWidth="1"/>
    <col min="14599" max="14599" width="17.25" style="3" customWidth="1"/>
    <col min="14600" max="14601" width="5.625" style="3" customWidth="1"/>
    <col min="14602" max="14848" width="9" style="3"/>
    <col min="14849" max="14850" width="5.625" style="3" customWidth="1"/>
    <col min="14851" max="14851" width="10.75" style="3" customWidth="1"/>
    <col min="14852" max="14852" width="12.375" style="3" customWidth="1"/>
    <col min="14853" max="14853" width="12.125" style="3" customWidth="1"/>
    <col min="14854" max="14854" width="13.5" style="3" customWidth="1"/>
    <col min="14855" max="14855" width="17.25" style="3" customWidth="1"/>
    <col min="14856" max="14857" width="5.625" style="3" customWidth="1"/>
    <col min="14858" max="15104" width="9" style="3"/>
    <col min="15105" max="15106" width="5.625" style="3" customWidth="1"/>
    <col min="15107" max="15107" width="10.75" style="3" customWidth="1"/>
    <col min="15108" max="15108" width="12.375" style="3" customWidth="1"/>
    <col min="15109" max="15109" width="12.125" style="3" customWidth="1"/>
    <col min="15110" max="15110" width="13.5" style="3" customWidth="1"/>
    <col min="15111" max="15111" width="17.25" style="3" customWidth="1"/>
    <col min="15112" max="15113" width="5.625" style="3" customWidth="1"/>
    <col min="15114" max="15360" width="9" style="3"/>
    <col min="15361" max="15362" width="5.625" style="3" customWidth="1"/>
    <col min="15363" max="15363" width="10.75" style="3" customWidth="1"/>
    <col min="15364" max="15364" width="12.375" style="3" customWidth="1"/>
    <col min="15365" max="15365" width="12.125" style="3" customWidth="1"/>
    <col min="15366" max="15366" width="13.5" style="3" customWidth="1"/>
    <col min="15367" max="15367" width="17.25" style="3" customWidth="1"/>
    <col min="15368" max="15369" width="5.625" style="3" customWidth="1"/>
    <col min="15370" max="15616" width="9" style="3"/>
    <col min="15617" max="15618" width="5.625" style="3" customWidth="1"/>
    <col min="15619" max="15619" width="10.75" style="3" customWidth="1"/>
    <col min="15620" max="15620" width="12.375" style="3" customWidth="1"/>
    <col min="15621" max="15621" width="12.125" style="3" customWidth="1"/>
    <col min="15622" max="15622" width="13.5" style="3" customWidth="1"/>
    <col min="15623" max="15623" width="17.25" style="3" customWidth="1"/>
    <col min="15624" max="15625" width="5.625" style="3" customWidth="1"/>
    <col min="15626" max="15872" width="9" style="3"/>
    <col min="15873" max="15874" width="5.625" style="3" customWidth="1"/>
    <col min="15875" max="15875" width="10.75" style="3" customWidth="1"/>
    <col min="15876" max="15876" width="12.375" style="3" customWidth="1"/>
    <col min="15877" max="15877" width="12.125" style="3" customWidth="1"/>
    <col min="15878" max="15878" width="13.5" style="3" customWidth="1"/>
    <col min="15879" max="15879" width="17.25" style="3" customWidth="1"/>
    <col min="15880" max="15881" width="5.625" style="3" customWidth="1"/>
    <col min="15882" max="16128" width="9" style="3"/>
    <col min="16129" max="16130" width="5.625" style="3" customWidth="1"/>
    <col min="16131" max="16131" width="10.75" style="3" customWidth="1"/>
    <col min="16132" max="16132" width="12.375" style="3" customWidth="1"/>
    <col min="16133" max="16133" width="12.125" style="3" customWidth="1"/>
    <col min="16134" max="16134" width="13.5" style="3" customWidth="1"/>
    <col min="16135" max="16135" width="17.25" style="3" customWidth="1"/>
    <col min="16136" max="16137" width="5.625" style="3" customWidth="1"/>
    <col min="16138" max="16384" width="9" style="3"/>
  </cols>
  <sheetData>
    <row r="1" spans="2:8" ht="34.5" customHeight="1" thickBot="1"/>
    <row r="2" spans="2:8" s="8" customFormat="1" ht="30.75" customHeight="1" thickTop="1">
      <c r="B2" s="4"/>
      <c r="C2" s="24" t="s">
        <v>65</v>
      </c>
      <c r="D2" s="6"/>
      <c r="E2" s="6"/>
      <c r="F2" s="6"/>
      <c r="G2" s="6"/>
      <c r="H2" s="7"/>
    </row>
    <row r="3" spans="2:8" ht="19.5" customHeight="1">
      <c r="B3" s="9"/>
      <c r="C3" s="10"/>
      <c r="D3" s="10"/>
      <c r="E3" s="10"/>
      <c r="F3" s="10"/>
      <c r="G3" s="10"/>
      <c r="H3" s="11"/>
    </row>
    <row r="4" spans="2:8" ht="30" customHeight="1">
      <c r="B4" s="9"/>
      <c r="C4" s="344" t="s">
        <v>16</v>
      </c>
      <c r="D4" s="345"/>
      <c r="E4" s="346"/>
      <c r="F4" s="116" t="s">
        <v>62</v>
      </c>
      <c r="G4" s="13" t="s">
        <v>45</v>
      </c>
      <c r="H4" s="11"/>
    </row>
    <row r="5" spans="2:8" ht="30" customHeight="1">
      <c r="B5" s="9"/>
      <c r="C5" s="352" t="s">
        <v>17</v>
      </c>
      <c r="D5" s="352"/>
      <c r="E5" s="14">
        <f>料金算定!E11</f>
        <v>0</v>
      </c>
      <c r="F5" s="25">
        <f>IF(E5=C12,D12,IF(E5=C13,D13,IF(E5=C14,D14,IF(E5=C15,D15,IF(E5=C16,D16,IF(E5=C17,D17,IF(E5=C18,D18,IF(E5=C19,D19,0))))))))</f>
        <v>0</v>
      </c>
      <c r="G5" s="353">
        <f>F5+ROUNDDOWN((F8+F7*E7),0)</f>
        <v>940</v>
      </c>
      <c r="H5" s="11"/>
    </row>
    <row r="6" spans="2:8" ht="30" customHeight="1">
      <c r="B6" s="9"/>
      <c r="C6" s="354" t="s">
        <v>18</v>
      </c>
      <c r="D6" s="355"/>
      <c r="E6" s="14">
        <f>料金算定!E19</f>
        <v>0</v>
      </c>
      <c r="F6" s="26"/>
      <c r="G6" s="353"/>
      <c r="H6" s="11"/>
    </row>
    <row r="7" spans="2:8" ht="30" customHeight="1">
      <c r="B7" s="9"/>
      <c r="C7" s="27"/>
      <c r="D7" s="13" t="s">
        <v>28</v>
      </c>
      <c r="E7" s="13">
        <f>E6-E8</f>
        <v>-5</v>
      </c>
      <c r="F7" s="28">
        <f>IF(51&lt;=E7,D27,IF(41&lt;=E7,D26,IF(31&lt;=E7,D25,IF(21&lt;=E7,D24,IF(11&lt;=E7,D23,IF(1&lt;=E7,D22,0))))))</f>
        <v>0</v>
      </c>
      <c r="G7" s="353"/>
      <c r="H7" s="11"/>
    </row>
    <row r="8" spans="2:8" ht="30" customHeight="1">
      <c r="B8" s="9"/>
      <c r="C8" s="17"/>
      <c r="D8" s="13" t="s">
        <v>29</v>
      </c>
      <c r="E8" s="13">
        <v>5</v>
      </c>
      <c r="F8" s="28">
        <v>940</v>
      </c>
      <c r="G8" s="353"/>
      <c r="H8" s="11"/>
    </row>
    <row r="9" spans="2:8" ht="30.75" customHeight="1" thickBot="1">
      <c r="B9" s="19"/>
      <c r="C9" s="20"/>
      <c r="D9" s="20"/>
      <c r="E9" s="20"/>
      <c r="F9" s="20"/>
      <c r="G9" s="20"/>
      <c r="H9" s="21"/>
    </row>
    <row r="10" spans="2:8" ht="14.25" thickTop="1"/>
    <row r="12" spans="2:8" ht="16.5">
      <c r="C12" s="34">
        <v>13</v>
      </c>
      <c r="D12" s="22">
        <v>122</v>
      </c>
      <c r="E12" s="128">
        <v>134</v>
      </c>
    </row>
    <row r="13" spans="2:8" ht="16.5">
      <c r="C13" s="34">
        <v>20</v>
      </c>
      <c r="D13" s="22">
        <v>210</v>
      </c>
      <c r="E13" s="128">
        <v>231</v>
      </c>
    </row>
    <row r="14" spans="2:8" ht="16.5">
      <c r="C14" s="34">
        <v>25</v>
      </c>
      <c r="D14" s="22">
        <v>222</v>
      </c>
      <c r="E14" s="128">
        <v>244</v>
      </c>
    </row>
    <row r="15" spans="2:8" ht="16.5">
      <c r="C15" s="34">
        <v>30</v>
      </c>
      <c r="D15" s="22">
        <v>344</v>
      </c>
      <c r="E15" s="128">
        <v>378</v>
      </c>
    </row>
    <row r="16" spans="2:8" ht="16.5">
      <c r="C16" s="34">
        <v>40</v>
      </c>
      <c r="D16" s="22">
        <v>399</v>
      </c>
      <c r="E16" s="128">
        <v>438</v>
      </c>
    </row>
    <row r="17" spans="3:5" ht="16.5">
      <c r="C17" s="34">
        <v>50</v>
      </c>
      <c r="D17" s="22">
        <v>2220</v>
      </c>
      <c r="E17" s="128">
        <v>2442</v>
      </c>
    </row>
    <row r="18" spans="3:5" ht="16.5">
      <c r="C18" s="34">
        <v>65</v>
      </c>
      <c r="D18" s="22">
        <v>2486</v>
      </c>
      <c r="E18" s="128">
        <v>2734</v>
      </c>
    </row>
    <row r="19" spans="3:5" ht="16.5">
      <c r="C19" s="34">
        <v>75</v>
      </c>
      <c r="D19" s="22">
        <v>2930</v>
      </c>
      <c r="E19" s="128">
        <v>3223</v>
      </c>
    </row>
    <row r="20" spans="3:5" ht="18.75">
      <c r="C20" s="12"/>
      <c r="D20" s="29"/>
      <c r="E20" s="128"/>
    </row>
    <row r="21" spans="3:5" ht="16.5">
      <c r="E21" s="127"/>
    </row>
    <row r="22" spans="3:5" ht="16.5">
      <c r="C22" s="12" t="s">
        <v>20</v>
      </c>
      <c r="D22" s="12">
        <v>166</v>
      </c>
      <c r="E22" s="127">
        <v>182.6</v>
      </c>
    </row>
    <row r="23" spans="3:5" ht="16.5">
      <c r="C23" s="12" t="s">
        <v>21</v>
      </c>
      <c r="D23" s="12">
        <v>172</v>
      </c>
      <c r="E23" s="127">
        <v>189.2</v>
      </c>
    </row>
    <row r="24" spans="3:5" ht="16.5">
      <c r="C24" s="12" t="s">
        <v>22</v>
      </c>
      <c r="D24" s="12">
        <v>199</v>
      </c>
      <c r="E24" s="127">
        <v>218.9</v>
      </c>
    </row>
    <row r="25" spans="3:5" ht="16.5">
      <c r="C25" s="12" t="s">
        <v>30</v>
      </c>
      <c r="D25" s="12">
        <v>222</v>
      </c>
      <c r="E25" s="127">
        <v>244.2</v>
      </c>
    </row>
    <row r="26" spans="3:5" ht="16.5">
      <c r="C26" s="12" t="s">
        <v>31</v>
      </c>
      <c r="D26" s="23">
        <v>255</v>
      </c>
      <c r="E26" s="127">
        <v>280.5</v>
      </c>
    </row>
    <row r="27" spans="3:5" ht="16.5">
      <c r="C27" s="12" t="s">
        <v>32</v>
      </c>
      <c r="D27" s="23">
        <v>277</v>
      </c>
      <c r="E27" s="127">
        <v>304.7</v>
      </c>
    </row>
  </sheetData>
  <mergeCells count="4">
    <mergeCell ref="C4:E4"/>
    <mergeCell ref="C5:D5"/>
    <mergeCell ref="G5:G8"/>
    <mergeCell ref="C6:D6"/>
  </mergeCells>
  <phoneticPr fontId="1"/>
  <dataValidations count="1">
    <dataValidation type="list" allowBlank="1" showInputMessage="1" showErrorMessage="1" sqref="WVM982990 WLQ982990 WBU982990 VRY982990 VIC982990 UYG982990 UOK982990 UEO982990 TUS982990 TKW982990 TBA982990 SRE982990 SHI982990 RXM982990 RNQ982990 RDU982990 QTY982990 QKC982990 QAG982990 PQK982990 PGO982990 OWS982990 OMW982990 ODA982990 NTE982990 NJI982990 MZM982990 MPQ982990 MFU982990 LVY982990 LMC982990 LCG982990 KSK982990 KIO982990 JYS982990 JOW982990 JFA982990 IVE982990 ILI982990 IBM982990 HRQ982990 HHU982990 GXY982990 GOC982990 GEG982990 FUK982990 FKO982990 FAS982990 EQW982990 EHA982990 DXE982990 DNI982990 DDM982990 CTQ982990 CJU982990 BZY982990 BQC982990 BGG982990 AWK982990 AMO982990 ACS982990 SW982990 JA982990 E982990 WVM917454 WLQ917454 WBU917454 VRY917454 VIC917454 UYG917454 UOK917454 UEO917454 TUS917454 TKW917454 TBA917454 SRE917454 SHI917454 RXM917454 RNQ917454 RDU917454 QTY917454 QKC917454 QAG917454 PQK917454 PGO917454 OWS917454 OMW917454 ODA917454 NTE917454 NJI917454 MZM917454 MPQ917454 MFU917454 LVY917454 LMC917454 LCG917454 KSK917454 KIO917454 JYS917454 JOW917454 JFA917454 IVE917454 ILI917454 IBM917454 HRQ917454 HHU917454 GXY917454 GOC917454 GEG917454 FUK917454 FKO917454 FAS917454 EQW917454 EHA917454 DXE917454 DNI917454 DDM917454 CTQ917454 CJU917454 BZY917454 BQC917454 BGG917454 AWK917454 AMO917454 ACS917454 SW917454 JA917454 E917454 WVM851918 WLQ851918 WBU851918 VRY851918 VIC851918 UYG851918 UOK851918 UEO851918 TUS851918 TKW851918 TBA851918 SRE851918 SHI851918 RXM851918 RNQ851918 RDU851918 QTY851918 QKC851918 QAG851918 PQK851918 PGO851918 OWS851918 OMW851918 ODA851918 NTE851918 NJI851918 MZM851918 MPQ851918 MFU851918 LVY851918 LMC851918 LCG851918 KSK851918 KIO851918 JYS851918 JOW851918 JFA851918 IVE851918 ILI851918 IBM851918 HRQ851918 HHU851918 GXY851918 GOC851918 GEG851918 FUK851918 FKO851918 FAS851918 EQW851918 EHA851918 DXE851918 DNI851918 DDM851918 CTQ851918 CJU851918 BZY851918 BQC851918 BGG851918 AWK851918 AMO851918 ACS851918 SW851918 JA851918 E851918 WVM786382 WLQ786382 WBU786382 VRY786382 VIC786382 UYG786382 UOK786382 UEO786382 TUS786382 TKW786382 TBA786382 SRE786382 SHI786382 RXM786382 RNQ786382 RDU786382 QTY786382 QKC786382 QAG786382 PQK786382 PGO786382 OWS786382 OMW786382 ODA786382 NTE786382 NJI786382 MZM786382 MPQ786382 MFU786382 LVY786382 LMC786382 LCG786382 KSK786382 KIO786382 JYS786382 JOW786382 JFA786382 IVE786382 ILI786382 IBM786382 HRQ786382 HHU786382 GXY786382 GOC786382 GEG786382 FUK786382 FKO786382 FAS786382 EQW786382 EHA786382 DXE786382 DNI786382 DDM786382 CTQ786382 CJU786382 BZY786382 BQC786382 BGG786382 AWK786382 AMO786382 ACS786382 SW786382 JA786382 E786382 WVM720846 WLQ720846 WBU720846 VRY720846 VIC720846 UYG720846 UOK720846 UEO720846 TUS720846 TKW720846 TBA720846 SRE720846 SHI720846 RXM720846 RNQ720846 RDU720846 QTY720846 QKC720846 QAG720846 PQK720846 PGO720846 OWS720846 OMW720846 ODA720846 NTE720846 NJI720846 MZM720846 MPQ720846 MFU720846 LVY720846 LMC720846 LCG720846 KSK720846 KIO720846 JYS720846 JOW720846 JFA720846 IVE720846 ILI720846 IBM720846 HRQ720846 HHU720846 GXY720846 GOC720846 GEG720846 FUK720846 FKO720846 FAS720846 EQW720846 EHA720846 DXE720846 DNI720846 DDM720846 CTQ720846 CJU720846 BZY720846 BQC720846 BGG720846 AWK720846 AMO720846 ACS720846 SW720846 JA720846 E720846 WVM655310 WLQ655310 WBU655310 VRY655310 VIC655310 UYG655310 UOK655310 UEO655310 TUS655310 TKW655310 TBA655310 SRE655310 SHI655310 RXM655310 RNQ655310 RDU655310 QTY655310 QKC655310 QAG655310 PQK655310 PGO655310 OWS655310 OMW655310 ODA655310 NTE655310 NJI655310 MZM655310 MPQ655310 MFU655310 LVY655310 LMC655310 LCG655310 KSK655310 KIO655310 JYS655310 JOW655310 JFA655310 IVE655310 ILI655310 IBM655310 HRQ655310 HHU655310 GXY655310 GOC655310 GEG655310 FUK655310 FKO655310 FAS655310 EQW655310 EHA655310 DXE655310 DNI655310 DDM655310 CTQ655310 CJU655310 BZY655310 BQC655310 BGG655310 AWK655310 AMO655310 ACS655310 SW655310 JA655310 E655310 WVM589774 WLQ589774 WBU589774 VRY589774 VIC589774 UYG589774 UOK589774 UEO589774 TUS589774 TKW589774 TBA589774 SRE589774 SHI589774 RXM589774 RNQ589774 RDU589774 QTY589774 QKC589774 QAG589774 PQK589774 PGO589774 OWS589774 OMW589774 ODA589774 NTE589774 NJI589774 MZM589774 MPQ589774 MFU589774 LVY589774 LMC589774 LCG589774 KSK589774 KIO589774 JYS589774 JOW589774 JFA589774 IVE589774 ILI589774 IBM589774 HRQ589774 HHU589774 GXY589774 GOC589774 GEG589774 FUK589774 FKO589774 FAS589774 EQW589774 EHA589774 DXE589774 DNI589774 DDM589774 CTQ589774 CJU589774 BZY589774 BQC589774 BGG589774 AWK589774 AMO589774 ACS589774 SW589774 JA589774 E589774 WVM524238 WLQ524238 WBU524238 VRY524238 VIC524238 UYG524238 UOK524238 UEO524238 TUS524238 TKW524238 TBA524238 SRE524238 SHI524238 RXM524238 RNQ524238 RDU524238 QTY524238 QKC524238 QAG524238 PQK524238 PGO524238 OWS524238 OMW524238 ODA524238 NTE524238 NJI524238 MZM524238 MPQ524238 MFU524238 LVY524238 LMC524238 LCG524238 KSK524238 KIO524238 JYS524238 JOW524238 JFA524238 IVE524238 ILI524238 IBM524238 HRQ524238 HHU524238 GXY524238 GOC524238 GEG524238 FUK524238 FKO524238 FAS524238 EQW524238 EHA524238 DXE524238 DNI524238 DDM524238 CTQ524238 CJU524238 BZY524238 BQC524238 BGG524238 AWK524238 AMO524238 ACS524238 SW524238 JA524238 E524238 WVM458702 WLQ458702 WBU458702 VRY458702 VIC458702 UYG458702 UOK458702 UEO458702 TUS458702 TKW458702 TBA458702 SRE458702 SHI458702 RXM458702 RNQ458702 RDU458702 QTY458702 QKC458702 QAG458702 PQK458702 PGO458702 OWS458702 OMW458702 ODA458702 NTE458702 NJI458702 MZM458702 MPQ458702 MFU458702 LVY458702 LMC458702 LCG458702 KSK458702 KIO458702 JYS458702 JOW458702 JFA458702 IVE458702 ILI458702 IBM458702 HRQ458702 HHU458702 GXY458702 GOC458702 GEG458702 FUK458702 FKO458702 FAS458702 EQW458702 EHA458702 DXE458702 DNI458702 DDM458702 CTQ458702 CJU458702 BZY458702 BQC458702 BGG458702 AWK458702 AMO458702 ACS458702 SW458702 JA458702 E458702 WVM393166 WLQ393166 WBU393166 VRY393166 VIC393166 UYG393166 UOK393166 UEO393166 TUS393166 TKW393166 TBA393166 SRE393166 SHI393166 RXM393166 RNQ393166 RDU393166 QTY393166 QKC393166 QAG393166 PQK393166 PGO393166 OWS393166 OMW393166 ODA393166 NTE393166 NJI393166 MZM393166 MPQ393166 MFU393166 LVY393166 LMC393166 LCG393166 KSK393166 KIO393166 JYS393166 JOW393166 JFA393166 IVE393166 ILI393166 IBM393166 HRQ393166 HHU393166 GXY393166 GOC393166 GEG393166 FUK393166 FKO393166 FAS393166 EQW393166 EHA393166 DXE393166 DNI393166 DDM393166 CTQ393166 CJU393166 BZY393166 BQC393166 BGG393166 AWK393166 AMO393166 ACS393166 SW393166 JA393166 E393166 WVM327630 WLQ327630 WBU327630 VRY327630 VIC327630 UYG327630 UOK327630 UEO327630 TUS327630 TKW327630 TBA327630 SRE327630 SHI327630 RXM327630 RNQ327630 RDU327630 QTY327630 QKC327630 QAG327630 PQK327630 PGO327630 OWS327630 OMW327630 ODA327630 NTE327630 NJI327630 MZM327630 MPQ327630 MFU327630 LVY327630 LMC327630 LCG327630 KSK327630 KIO327630 JYS327630 JOW327630 JFA327630 IVE327630 ILI327630 IBM327630 HRQ327630 HHU327630 GXY327630 GOC327630 GEG327630 FUK327630 FKO327630 FAS327630 EQW327630 EHA327630 DXE327630 DNI327630 DDM327630 CTQ327630 CJU327630 BZY327630 BQC327630 BGG327630 AWK327630 AMO327630 ACS327630 SW327630 JA327630 E327630 WVM262094 WLQ262094 WBU262094 VRY262094 VIC262094 UYG262094 UOK262094 UEO262094 TUS262094 TKW262094 TBA262094 SRE262094 SHI262094 RXM262094 RNQ262094 RDU262094 QTY262094 QKC262094 QAG262094 PQK262094 PGO262094 OWS262094 OMW262094 ODA262094 NTE262094 NJI262094 MZM262094 MPQ262094 MFU262094 LVY262094 LMC262094 LCG262094 KSK262094 KIO262094 JYS262094 JOW262094 JFA262094 IVE262094 ILI262094 IBM262094 HRQ262094 HHU262094 GXY262094 GOC262094 GEG262094 FUK262094 FKO262094 FAS262094 EQW262094 EHA262094 DXE262094 DNI262094 DDM262094 CTQ262094 CJU262094 BZY262094 BQC262094 BGG262094 AWK262094 AMO262094 ACS262094 SW262094 JA262094 E262094 WVM196558 WLQ196558 WBU196558 VRY196558 VIC196558 UYG196558 UOK196558 UEO196558 TUS196558 TKW196558 TBA196558 SRE196558 SHI196558 RXM196558 RNQ196558 RDU196558 QTY196558 QKC196558 QAG196558 PQK196558 PGO196558 OWS196558 OMW196558 ODA196558 NTE196558 NJI196558 MZM196558 MPQ196558 MFU196558 LVY196558 LMC196558 LCG196558 KSK196558 KIO196558 JYS196558 JOW196558 JFA196558 IVE196558 ILI196558 IBM196558 HRQ196558 HHU196558 GXY196558 GOC196558 GEG196558 FUK196558 FKO196558 FAS196558 EQW196558 EHA196558 DXE196558 DNI196558 DDM196558 CTQ196558 CJU196558 BZY196558 BQC196558 BGG196558 AWK196558 AMO196558 ACS196558 SW196558 JA196558 E196558 WVM131022 WLQ131022 WBU131022 VRY131022 VIC131022 UYG131022 UOK131022 UEO131022 TUS131022 TKW131022 TBA131022 SRE131022 SHI131022 RXM131022 RNQ131022 RDU131022 QTY131022 QKC131022 QAG131022 PQK131022 PGO131022 OWS131022 OMW131022 ODA131022 NTE131022 NJI131022 MZM131022 MPQ131022 MFU131022 LVY131022 LMC131022 LCG131022 KSK131022 KIO131022 JYS131022 JOW131022 JFA131022 IVE131022 ILI131022 IBM131022 HRQ131022 HHU131022 GXY131022 GOC131022 GEG131022 FUK131022 FKO131022 FAS131022 EQW131022 EHA131022 DXE131022 DNI131022 DDM131022 CTQ131022 CJU131022 BZY131022 BQC131022 BGG131022 AWK131022 AMO131022 ACS131022 SW131022 JA131022 E131022 WVM65486 WLQ65486 WBU65486 VRY65486 VIC65486 UYG65486 UOK65486 UEO65486 TUS65486 TKW65486 TBA65486 SRE65486 SHI65486 RXM65486 RNQ65486 RDU65486 QTY65486 QKC65486 QAG65486 PQK65486 PGO65486 OWS65486 OMW65486 ODA65486 NTE65486 NJI65486 MZM65486 MPQ65486 MFU65486 LVY65486 LMC65486 LCG65486 KSK65486 KIO65486 JYS65486 JOW65486 JFA65486 IVE65486 ILI65486 IBM65486 HRQ65486 HHU65486 GXY65486 GOC65486 GEG65486 FUK65486 FKO65486 FAS65486 EQW65486 EHA65486 DXE65486 DNI65486 DDM65486 CTQ65486 CJU65486 BZY65486 BQC65486 BGG65486 AWK65486 AMO65486 ACS65486 SW65486 JA65486 E65486 WVM5 WLQ5 WBU5 VRY5 VIC5 UYG5 UOK5 UEO5 TUS5 TKW5 TBA5 SRE5 SHI5 RXM5 RNQ5 RDU5 QTY5 QKC5 QAG5 PQK5 PGO5 OWS5 OMW5 ODA5 NTE5 NJI5 MZM5 MPQ5 MFU5 LVY5 LMC5 LCG5 KSK5 KIO5 JYS5 JOW5 JFA5 IVE5 ILI5 IBM5 HRQ5 HHU5 GXY5 GOC5 GEG5 FUK5 FKO5 FAS5 EQW5 EHA5 DXE5 DNI5 DDM5 CTQ5 CJU5 BZY5 BQC5 BGG5 AWK5 AMO5 ACS5 SW5 JA5" xr:uid="{D992DDF0-5366-4A22-BCDC-3C23192F607E}">
      <formula1>$C$12:$C$20</formula1>
    </dataValidation>
  </dataValidations>
  <pageMargins left="0.75" right="0.75" top="1" bottom="1" header="0.51200000000000001" footer="0.51200000000000001"/>
  <pageSetup paperSize="9"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2BDDD8-D0B7-4875-8130-F7198EE50D24}">
  <sheetPr>
    <tabColor rgb="FFFFFF00"/>
  </sheetPr>
  <dimension ref="B1:H27"/>
  <sheetViews>
    <sheetView zoomScaleNormal="100" zoomScaleSheetLayoutView="100" workbookViewId="0"/>
  </sheetViews>
  <sheetFormatPr defaultRowHeight="13.5"/>
  <cols>
    <col min="1" max="2" width="5.625" style="3" customWidth="1"/>
    <col min="3" max="3" width="10.75" style="3" customWidth="1"/>
    <col min="4" max="4" width="12.375" style="3" customWidth="1"/>
    <col min="5" max="5" width="12.125" style="3" customWidth="1"/>
    <col min="6" max="6" width="13.5" style="3" customWidth="1"/>
    <col min="7" max="7" width="17.25" style="3" customWidth="1"/>
    <col min="8" max="9" width="5.625" style="3" customWidth="1"/>
    <col min="10" max="256" width="9" style="3"/>
    <col min="257" max="258" width="5.625" style="3" customWidth="1"/>
    <col min="259" max="259" width="10.75" style="3" customWidth="1"/>
    <col min="260" max="260" width="12.375" style="3" customWidth="1"/>
    <col min="261" max="261" width="12.125" style="3" customWidth="1"/>
    <col min="262" max="262" width="13.5" style="3" customWidth="1"/>
    <col min="263" max="263" width="17.25" style="3" customWidth="1"/>
    <col min="264" max="265" width="5.625" style="3" customWidth="1"/>
    <col min="266" max="512" width="9" style="3"/>
    <col min="513" max="514" width="5.625" style="3" customWidth="1"/>
    <col min="515" max="515" width="10.75" style="3" customWidth="1"/>
    <col min="516" max="516" width="12.375" style="3" customWidth="1"/>
    <col min="517" max="517" width="12.125" style="3" customWidth="1"/>
    <col min="518" max="518" width="13.5" style="3" customWidth="1"/>
    <col min="519" max="519" width="17.25" style="3" customWidth="1"/>
    <col min="520" max="521" width="5.625" style="3" customWidth="1"/>
    <col min="522" max="768" width="9" style="3"/>
    <col min="769" max="770" width="5.625" style="3" customWidth="1"/>
    <col min="771" max="771" width="10.75" style="3" customWidth="1"/>
    <col min="772" max="772" width="12.375" style="3" customWidth="1"/>
    <col min="773" max="773" width="12.125" style="3" customWidth="1"/>
    <col min="774" max="774" width="13.5" style="3" customWidth="1"/>
    <col min="775" max="775" width="17.25" style="3" customWidth="1"/>
    <col min="776" max="777" width="5.625" style="3" customWidth="1"/>
    <col min="778" max="1024" width="9" style="3"/>
    <col min="1025" max="1026" width="5.625" style="3" customWidth="1"/>
    <col min="1027" max="1027" width="10.75" style="3" customWidth="1"/>
    <col min="1028" max="1028" width="12.375" style="3" customWidth="1"/>
    <col min="1029" max="1029" width="12.125" style="3" customWidth="1"/>
    <col min="1030" max="1030" width="13.5" style="3" customWidth="1"/>
    <col min="1031" max="1031" width="17.25" style="3" customWidth="1"/>
    <col min="1032" max="1033" width="5.625" style="3" customWidth="1"/>
    <col min="1034" max="1280" width="9" style="3"/>
    <col min="1281" max="1282" width="5.625" style="3" customWidth="1"/>
    <col min="1283" max="1283" width="10.75" style="3" customWidth="1"/>
    <col min="1284" max="1284" width="12.375" style="3" customWidth="1"/>
    <col min="1285" max="1285" width="12.125" style="3" customWidth="1"/>
    <col min="1286" max="1286" width="13.5" style="3" customWidth="1"/>
    <col min="1287" max="1287" width="17.25" style="3" customWidth="1"/>
    <col min="1288" max="1289" width="5.625" style="3" customWidth="1"/>
    <col min="1290" max="1536" width="9" style="3"/>
    <col min="1537" max="1538" width="5.625" style="3" customWidth="1"/>
    <col min="1539" max="1539" width="10.75" style="3" customWidth="1"/>
    <col min="1540" max="1540" width="12.375" style="3" customWidth="1"/>
    <col min="1541" max="1541" width="12.125" style="3" customWidth="1"/>
    <col min="1542" max="1542" width="13.5" style="3" customWidth="1"/>
    <col min="1543" max="1543" width="17.25" style="3" customWidth="1"/>
    <col min="1544" max="1545" width="5.625" style="3" customWidth="1"/>
    <col min="1546" max="1792" width="9" style="3"/>
    <col min="1793" max="1794" width="5.625" style="3" customWidth="1"/>
    <col min="1795" max="1795" width="10.75" style="3" customWidth="1"/>
    <col min="1796" max="1796" width="12.375" style="3" customWidth="1"/>
    <col min="1797" max="1797" width="12.125" style="3" customWidth="1"/>
    <col min="1798" max="1798" width="13.5" style="3" customWidth="1"/>
    <col min="1799" max="1799" width="17.25" style="3" customWidth="1"/>
    <col min="1800" max="1801" width="5.625" style="3" customWidth="1"/>
    <col min="1802" max="2048" width="9" style="3"/>
    <col min="2049" max="2050" width="5.625" style="3" customWidth="1"/>
    <col min="2051" max="2051" width="10.75" style="3" customWidth="1"/>
    <col min="2052" max="2052" width="12.375" style="3" customWidth="1"/>
    <col min="2053" max="2053" width="12.125" style="3" customWidth="1"/>
    <col min="2054" max="2054" width="13.5" style="3" customWidth="1"/>
    <col min="2055" max="2055" width="17.25" style="3" customWidth="1"/>
    <col min="2056" max="2057" width="5.625" style="3" customWidth="1"/>
    <col min="2058" max="2304" width="9" style="3"/>
    <col min="2305" max="2306" width="5.625" style="3" customWidth="1"/>
    <col min="2307" max="2307" width="10.75" style="3" customWidth="1"/>
    <col min="2308" max="2308" width="12.375" style="3" customWidth="1"/>
    <col min="2309" max="2309" width="12.125" style="3" customWidth="1"/>
    <col min="2310" max="2310" width="13.5" style="3" customWidth="1"/>
    <col min="2311" max="2311" width="17.25" style="3" customWidth="1"/>
    <col min="2312" max="2313" width="5.625" style="3" customWidth="1"/>
    <col min="2314" max="2560" width="9" style="3"/>
    <col min="2561" max="2562" width="5.625" style="3" customWidth="1"/>
    <col min="2563" max="2563" width="10.75" style="3" customWidth="1"/>
    <col min="2564" max="2564" width="12.375" style="3" customWidth="1"/>
    <col min="2565" max="2565" width="12.125" style="3" customWidth="1"/>
    <col min="2566" max="2566" width="13.5" style="3" customWidth="1"/>
    <col min="2567" max="2567" width="17.25" style="3" customWidth="1"/>
    <col min="2568" max="2569" width="5.625" style="3" customWidth="1"/>
    <col min="2570" max="2816" width="9" style="3"/>
    <col min="2817" max="2818" width="5.625" style="3" customWidth="1"/>
    <col min="2819" max="2819" width="10.75" style="3" customWidth="1"/>
    <col min="2820" max="2820" width="12.375" style="3" customWidth="1"/>
    <col min="2821" max="2821" width="12.125" style="3" customWidth="1"/>
    <col min="2822" max="2822" width="13.5" style="3" customWidth="1"/>
    <col min="2823" max="2823" width="17.25" style="3" customWidth="1"/>
    <col min="2824" max="2825" width="5.625" style="3" customWidth="1"/>
    <col min="2826" max="3072" width="9" style="3"/>
    <col min="3073" max="3074" width="5.625" style="3" customWidth="1"/>
    <col min="3075" max="3075" width="10.75" style="3" customWidth="1"/>
    <col min="3076" max="3076" width="12.375" style="3" customWidth="1"/>
    <col min="3077" max="3077" width="12.125" style="3" customWidth="1"/>
    <col min="3078" max="3078" width="13.5" style="3" customWidth="1"/>
    <col min="3079" max="3079" width="17.25" style="3" customWidth="1"/>
    <col min="3080" max="3081" width="5.625" style="3" customWidth="1"/>
    <col min="3082" max="3328" width="9" style="3"/>
    <col min="3329" max="3330" width="5.625" style="3" customWidth="1"/>
    <col min="3331" max="3331" width="10.75" style="3" customWidth="1"/>
    <col min="3332" max="3332" width="12.375" style="3" customWidth="1"/>
    <col min="3333" max="3333" width="12.125" style="3" customWidth="1"/>
    <col min="3334" max="3334" width="13.5" style="3" customWidth="1"/>
    <col min="3335" max="3335" width="17.25" style="3" customWidth="1"/>
    <col min="3336" max="3337" width="5.625" style="3" customWidth="1"/>
    <col min="3338" max="3584" width="9" style="3"/>
    <col min="3585" max="3586" width="5.625" style="3" customWidth="1"/>
    <col min="3587" max="3587" width="10.75" style="3" customWidth="1"/>
    <col min="3588" max="3588" width="12.375" style="3" customWidth="1"/>
    <col min="3589" max="3589" width="12.125" style="3" customWidth="1"/>
    <col min="3590" max="3590" width="13.5" style="3" customWidth="1"/>
    <col min="3591" max="3591" width="17.25" style="3" customWidth="1"/>
    <col min="3592" max="3593" width="5.625" style="3" customWidth="1"/>
    <col min="3594" max="3840" width="9" style="3"/>
    <col min="3841" max="3842" width="5.625" style="3" customWidth="1"/>
    <col min="3843" max="3843" width="10.75" style="3" customWidth="1"/>
    <col min="3844" max="3844" width="12.375" style="3" customWidth="1"/>
    <col min="3845" max="3845" width="12.125" style="3" customWidth="1"/>
    <col min="3846" max="3846" width="13.5" style="3" customWidth="1"/>
    <col min="3847" max="3847" width="17.25" style="3" customWidth="1"/>
    <col min="3848" max="3849" width="5.625" style="3" customWidth="1"/>
    <col min="3850" max="4096" width="9" style="3"/>
    <col min="4097" max="4098" width="5.625" style="3" customWidth="1"/>
    <col min="4099" max="4099" width="10.75" style="3" customWidth="1"/>
    <col min="4100" max="4100" width="12.375" style="3" customWidth="1"/>
    <col min="4101" max="4101" width="12.125" style="3" customWidth="1"/>
    <col min="4102" max="4102" width="13.5" style="3" customWidth="1"/>
    <col min="4103" max="4103" width="17.25" style="3" customWidth="1"/>
    <col min="4104" max="4105" width="5.625" style="3" customWidth="1"/>
    <col min="4106" max="4352" width="9" style="3"/>
    <col min="4353" max="4354" width="5.625" style="3" customWidth="1"/>
    <col min="4355" max="4355" width="10.75" style="3" customWidth="1"/>
    <col min="4356" max="4356" width="12.375" style="3" customWidth="1"/>
    <col min="4357" max="4357" width="12.125" style="3" customWidth="1"/>
    <col min="4358" max="4358" width="13.5" style="3" customWidth="1"/>
    <col min="4359" max="4359" width="17.25" style="3" customWidth="1"/>
    <col min="4360" max="4361" width="5.625" style="3" customWidth="1"/>
    <col min="4362" max="4608" width="9" style="3"/>
    <col min="4609" max="4610" width="5.625" style="3" customWidth="1"/>
    <col min="4611" max="4611" width="10.75" style="3" customWidth="1"/>
    <col min="4612" max="4612" width="12.375" style="3" customWidth="1"/>
    <col min="4613" max="4613" width="12.125" style="3" customWidth="1"/>
    <col min="4614" max="4614" width="13.5" style="3" customWidth="1"/>
    <col min="4615" max="4615" width="17.25" style="3" customWidth="1"/>
    <col min="4616" max="4617" width="5.625" style="3" customWidth="1"/>
    <col min="4618" max="4864" width="9" style="3"/>
    <col min="4865" max="4866" width="5.625" style="3" customWidth="1"/>
    <col min="4867" max="4867" width="10.75" style="3" customWidth="1"/>
    <col min="4868" max="4868" width="12.375" style="3" customWidth="1"/>
    <col min="4869" max="4869" width="12.125" style="3" customWidth="1"/>
    <col min="4870" max="4870" width="13.5" style="3" customWidth="1"/>
    <col min="4871" max="4871" width="17.25" style="3" customWidth="1"/>
    <col min="4872" max="4873" width="5.625" style="3" customWidth="1"/>
    <col min="4874" max="5120" width="9" style="3"/>
    <col min="5121" max="5122" width="5.625" style="3" customWidth="1"/>
    <col min="5123" max="5123" width="10.75" style="3" customWidth="1"/>
    <col min="5124" max="5124" width="12.375" style="3" customWidth="1"/>
    <col min="5125" max="5125" width="12.125" style="3" customWidth="1"/>
    <col min="5126" max="5126" width="13.5" style="3" customWidth="1"/>
    <col min="5127" max="5127" width="17.25" style="3" customWidth="1"/>
    <col min="5128" max="5129" width="5.625" style="3" customWidth="1"/>
    <col min="5130" max="5376" width="9" style="3"/>
    <col min="5377" max="5378" width="5.625" style="3" customWidth="1"/>
    <col min="5379" max="5379" width="10.75" style="3" customWidth="1"/>
    <col min="5380" max="5380" width="12.375" style="3" customWidth="1"/>
    <col min="5381" max="5381" width="12.125" style="3" customWidth="1"/>
    <col min="5382" max="5382" width="13.5" style="3" customWidth="1"/>
    <col min="5383" max="5383" width="17.25" style="3" customWidth="1"/>
    <col min="5384" max="5385" width="5.625" style="3" customWidth="1"/>
    <col min="5386" max="5632" width="9" style="3"/>
    <col min="5633" max="5634" width="5.625" style="3" customWidth="1"/>
    <col min="5635" max="5635" width="10.75" style="3" customWidth="1"/>
    <col min="5636" max="5636" width="12.375" style="3" customWidth="1"/>
    <col min="5637" max="5637" width="12.125" style="3" customWidth="1"/>
    <col min="5638" max="5638" width="13.5" style="3" customWidth="1"/>
    <col min="5639" max="5639" width="17.25" style="3" customWidth="1"/>
    <col min="5640" max="5641" width="5.625" style="3" customWidth="1"/>
    <col min="5642" max="5888" width="9" style="3"/>
    <col min="5889" max="5890" width="5.625" style="3" customWidth="1"/>
    <col min="5891" max="5891" width="10.75" style="3" customWidth="1"/>
    <col min="5892" max="5892" width="12.375" style="3" customWidth="1"/>
    <col min="5893" max="5893" width="12.125" style="3" customWidth="1"/>
    <col min="5894" max="5894" width="13.5" style="3" customWidth="1"/>
    <col min="5895" max="5895" width="17.25" style="3" customWidth="1"/>
    <col min="5896" max="5897" width="5.625" style="3" customWidth="1"/>
    <col min="5898" max="6144" width="9" style="3"/>
    <col min="6145" max="6146" width="5.625" style="3" customWidth="1"/>
    <col min="6147" max="6147" width="10.75" style="3" customWidth="1"/>
    <col min="6148" max="6148" width="12.375" style="3" customWidth="1"/>
    <col min="6149" max="6149" width="12.125" style="3" customWidth="1"/>
    <col min="6150" max="6150" width="13.5" style="3" customWidth="1"/>
    <col min="6151" max="6151" width="17.25" style="3" customWidth="1"/>
    <col min="6152" max="6153" width="5.625" style="3" customWidth="1"/>
    <col min="6154" max="6400" width="9" style="3"/>
    <col min="6401" max="6402" width="5.625" style="3" customWidth="1"/>
    <col min="6403" max="6403" width="10.75" style="3" customWidth="1"/>
    <col min="6404" max="6404" width="12.375" style="3" customWidth="1"/>
    <col min="6405" max="6405" width="12.125" style="3" customWidth="1"/>
    <col min="6406" max="6406" width="13.5" style="3" customWidth="1"/>
    <col min="6407" max="6407" width="17.25" style="3" customWidth="1"/>
    <col min="6408" max="6409" width="5.625" style="3" customWidth="1"/>
    <col min="6410" max="6656" width="9" style="3"/>
    <col min="6657" max="6658" width="5.625" style="3" customWidth="1"/>
    <col min="6659" max="6659" width="10.75" style="3" customWidth="1"/>
    <col min="6660" max="6660" width="12.375" style="3" customWidth="1"/>
    <col min="6661" max="6661" width="12.125" style="3" customWidth="1"/>
    <col min="6662" max="6662" width="13.5" style="3" customWidth="1"/>
    <col min="6663" max="6663" width="17.25" style="3" customWidth="1"/>
    <col min="6664" max="6665" width="5.625" style="3" customWidth="1"/>
    <col min="6666" max="6912" width="9" style="3"/>
    <col min="6913" max="6914" width="5.625" style="3" customWidth="1"/>
    <col min="6915" max="6915" width="10.75" style="3" customWidth="1"/>
    <col min="6916" max="6916" width="12.375" style="3" customWidth="1"/>
    <col min="6917" max="6917" width="12.125" style="3" customWidth="1"/>
    <col min="6918" max="6918" width="13.5" style="3" customWidth="1"/>
    <col min="6919" max="6919" width="17.25" style="3" customWidth="1"/>
    <col min="6920" max="6921" width="5.625" style="3" customWidth="1"/>
    <col min="6922" max="7168" width="9" style="3"/>
    <col min="7169" max="7170" width="5.625" style="3" customWidth="1"/>
    <col min="7171" max="7171" width="10.75" style="3" customWidth="1"/>
    <col min="7172" max="7172" width="12.375" style="3" customWidth="1"/>
    <col min="7173" max="7173" width="12.125" style="3" customWidth="1"/>
    <col min="7174" max="7174" width="13.5" style="3" customWidth="1"/>
    <col min="7175" max="7175" width="17.25" style="3" customWidth="1"/>
    <col min="7176" max="7177" width="5.625" style="3" customWidth="1"/>
    <col min="7178" max="7424" width="9" style="3"/>
    <col min="7425" max="7426" width="5.625" style="3" customWidth="1"/>
    <col min="7427" max="7427" width="10.75" style="3" customWidth="1"/>
    <col min="7428" max="7428" width="12.375" style="3" customWidth="1"/>
    <col min="7429" max="7429" width="12.125" style="3" customWidth="1"/>
    <col min="7430" max="7430" width="13.5" style="3" customWidth="1"/>
    <col min="7431" max="7431" width="17.25" style="3" customWidth="1"/>
    <col min="7432" max="7433" width="5.625" style="3" customWidth="1"/>
    <col min="7434" max="7680" width="9" style="3"/>
    <col min="7681" max="7682" width="5.625" style="3" customWidth="1"/>
    <col min="7683" max="7683" width="10.75" style="3" customWidth="1"/>
    <col min="7684" max="7684" width="12.375" style="3" customWidth="1"/>
    <col min="7685" max="7685" width="12.125" style="3" customWidth="1"/>
    <col min="7686" max="7686" width="13.5" style="3" customWidth="1"/>
    <col min="7687" max="7687" width="17.25" style="3" customWidth="1"/>
    <col min="7688" max="7689" width="5.625" style="3" customWidth="1"/>
    <col min="7690" max="7936" width="9" style="3"/>
    <col min="7937" max="7938" width="5.625" style="3" customWidth="1"/>
    <col min="7939" max="7939" width="10.75" style="3" customWidth="1"/>
    <col min="7940" max="7940" width="12.375" style="3" customWidth="1"/>
    <col min="7941" max="7941" width="12.125" style="3" customWidth="1"/>
    <col min="7942" max="7942" width="13.5" style="3" customWidth="1"/>
    <col min="7943" max="7943" width="17.25" style="3" customWidth="1"/>
    <col min="7944" max="7945" width="5.625" style="3" customWidth="1"/>
    <col min="7946" max="8192" width="9" style="3"/>
    <col min="8193" max="8194" width="5.625" style="3" customWidth="1"/>
    <col min="8195" max="8195" width="10.75" style="3" customWidth="1"/>
    <col min="8196" max="8196" width="12.375" style="3" customWidth="1"/>
    <col min="8197" max="8197" width="12.125" style="3" customWidth="1"/>
    <col min="8198" max="8198" width="13.5" style="3" customWidth="1"/>
    <col min="8199" max="8199" width="17.25" style="3" customWidth="1"/>
    <col min="8200" max="8201" width="5.625" style="3" customWidth="1"/>
    <col min="8202" max="8448" width="9" style="3"/>
    <col min="8449" max="8450" width="5.625" style="3" customWidth="1"/>
    <col min="8451" max="8451" width="10.75" style="3" customWidth="1"/>
    <col min="8452" max="8452" width="12.375" style="3" customWidth="1"/>
    <col min="8453" max="8453" width="12.125" style="3" customWidth="1"/>
    <col min="8454" max="8454" width="13.5" style="3" customWidth="1"/>
    <col min="8455" max="8455" width="17.25" style="3" customWidth="1"/>
    <col min="8456" max="8457" width="5.625" style="3" customWidth="1"/>
    <col min="8458" max="8704" width="9" style="3"/>
    <col min="8705" max="8706" width="5.625" style="3" customWidth="1"/>
    <col min="8707" max="8707" width="10.75" style="3" customWidth="1"/>
    <col min="8708" max="8708" width="12.375" style="3" customWidth="1"/>
    <col min="8709" max="8709" width="12.125" style="3" customWidth="1"/>
    <col min="8710" max="8710" width="13.5" style="3" customWidth="1"/>
    <col min="8711" max="8711" width="17.25" style="3" customWidth="1"/>
    <col min="8712" max="8713" width="5.625" style="3" customWidth="1"/>
    <col min="8714" max="8960" width="9" style="3"/>
    <col min="8961" max="8962" width="5.625" style="3" customWidth="1"/>
    <col min="8963" max="8963" width="10.75" style="3" customWidth="1"/>
    <col min="8964" max="8964" width="12.375" style="3" customWidth="1"/>
    <col min="8965" max="8965" width="12.125" style="3" customWidth="1"/>
    <col min="8966" max="8966" width="13.5" style="3" customWidth="1"/>
    <col min="8967" max="8967" width="17.25" style="3" customWidth="1"/>
    <col min="8968" max="8969" width="5.625" style="3" customWidth="1"/>
    <col min="8970" max="9216" width="9" style="3"/>
    <col min="9217" max="9218" width="5.625" style="3" customWidth="1"/>
    <col min="9219" max="9219" width="10.75" style="3" customWidth="1"/>
    <col min="9220" max="9220" width="12.375" style="3" customWidth="1"/>
    <col min="9221" max="9221" width="12.125" style="3" customWidth="1"/>
    <col min="9222" max="9222" width="13.5" style="3" customWidth="1"/>
    <col min="9223" max="9223" width="17.25" style="3" customWidth="1"/>
    <col min="9224" max="9225" width="5.625" style="3" customWidth="1"/>
    <col min="9226" max="9472" width="9" style="3"/>
    <col min="9473" max="9474" width="5.625" style="3" customWidth="1"/>
    <col min="9475" max="9475" width="10.75" style="3" customWidth="1"/>
    <col min="9476" max="9476" width="12.375" style="3" customWidth="1"/>
    <col min="9477" max="9477" width="12.125" style="3" customWidth="1"/>
    <col min="9478" max="9478" width="13.5" style="3" customWidth="1"/>
    <col min="9479" max="9479" width="17.25" style="3" customWidth="1"/>
    <col min="9480" max="9481" width="5.625" style="3" customWidth="1"/>
    <col min="9482" max="9728" width="9" style="3"/>
    <col min="9729" max="9730" width="5.625" style="3" customWidth="1"/>
    <col min="9731" max="9731" width="10.75" style="3" customWidth="1"/>
    <col min="9732" max="9732" width="12.375" style="3" customWidth="1"/>
    <col min="9733" max="9733" width="12.125" style="3" customWidth="1"/>
    <col min="9734" max="9734" width="13.5" style="3" customWidth="1"/>
    <col min="9735" max="9735" width="17.25" style="3" customWidth="1"/>
    <col min="9736" max="9737" width="5.625" style="3" customWidth="1"/>
    <col min="9738" max="9984" width="9" style="3"/>
    <col min="9985" max="9986" width="5.625" style="3" customWidth="1"/>
    <col min="9987" max="9987" width="10.75" style="3" customWidth="1"/>
    <col min="9988" max="9988" width="12.375" style="3" customWidth="1"/>
    <col min="9989" max="9989" width="12.125" style="3" customWidth="1"/>
    <col min="9990" max="9990" width="13.5" style="3" customWidth="1"/>
    <col min="9991" max="9991" width="17.25" style="3" customWidth="1"/>
    <col min="9992" max="9993" width="5.625" style="3" customWidth="1"/>
    <col min="9994" max="10240" width="9" style="3"/>
    <col min="10241" max="10242" width="5.625" style="3" customWidth="1"/>
    <col min="10243" max="10243" width="10.75" style="3" customWidth="1"/>
    <col min="10244" max="10244" width="12.375" style="3" customWidth="1"/>
    <col min="10245" max="10245" width="12.125" style="3" customWidth="1"/>
    <col min="10246" max="10246" width="13.5" style="3" customWidth="1"/>
    <col min="10247" max="10247" width="17.25" style="3" customWidth="1"/>
    <col min="10248" max="10249" width="5.625" style="3" customWidth="1"/>
    <col min="10250" max="10496" width="9" style="3"/>
    <col min="10497" max="10498" width="5.625" style="3" customWidth="1"/>
    <col min="10499" max="10499" width="10.75" style="3" customWidth="1"/>
    <col min="10500" max="10500" width="12.375" style="3" customWidth="1"/>
    <col min="10501" max="10501" width="12.125" style="3" customWidth="1"/>
    <col min="10502" max="10502" width="13.5" style="3" customWidth="1"/>
    <col min="10503" max="10503" width="17.25" style="3" customWidth="1"/>
    <col min="10504" max="10505" width="5.625" style="3" customWidth="1"/>
    <col min="10506" max="10752" width="9" style="3"/>
    <col min="10753" max="10754" width="5.625" style="3" customWidth="1"/>
    <col min="10755" max="10755" width="10.75" style="3" customWidth="1"/>
    <col min="10756" max="10756" width="12.375" style="3" customWidth="1"/>
    <col min="10757" max="10757" width="12.125" style="3" customWidth="1"/>
    <col min="10758" max="10758" width="13.5" style="3" customWidth="1"/>
    <col min="10759" max="10759" width="17.25" style="3" customWidth="1"/>
    <col min="10760" max="10761" width="5.625" style="3" customWidth="1"/>
    <col min="10762" max="11008" width="9" style="3"/>
    <col min="11009" max="11010" width="5.625" style="3" customWidth="1"/>
    <col min="11011" max="11011" width="10.75" style="3" customWidth="1"/>
    <col min="11012" max="11012" width="12.375" style="3" customWidth="1"/>
    <col min="11013" max="11013" width="12.125" style="3" customWidth="1"/>
    <col min="11014" max="11014" width="13.5" style="3" customWidth="1"/>
    <col min="11015" max="11015" width="17.25" style="3" customWidth="1"/>
    <col min="11016" max="11017" width="5.625" style="3" customWidth="1"/>
    <col min="11018" max="11264" width="9" style="3"/>
    <col min="11265" max="11266" width="5.625" style="3" customWidth="1"/>
    <col min="11267" max="11267" width="10.75" style="3" customWidth="1"/>
    <col min="11268" max="11268" width="12.375" style="3" customWidth="1"/>
    <col min="11269" max="11269" width="12.125" style="3" customWidth="1"/>
    <col min="11270" max="11270" width="13.5" style="3" customWidth="1"/>
    <col min="11271" max="11271" width="17.25" style="3" customWidth="1"/>
    <col min="11272" max="11273" width="5.625" style="3" customWidth="1"/>
    <col min="11274" max="11520" width="9" style="3"/>
    <col min="11521" max="11522" width="5.625" style="3" customWidth="1"/>
    <col min="11523" max="11523" width="10.75" style="3" customWidth="1"/>
    <col min="11524" max="11524" width="12.375" style="3" customWidth="1"/>
    <col min="11525" max="11525" width="12.125" style="3" customWidth="1"/>
    <col min="11526" max="11526" width="13.5" style="3" customWidth="1"/>
    <col min="11527" max="11527" width="17.25" style="3" customWidth="1"/>
    <col min="11528" max="11529" width="5.625" style="3" customWidth="1"/>
    <col min="11530" max="11776" width="9" style="3"/>
    <col min="11777" max="11778" width="5.625" style="3" customWidth="1"/>
    <col min="11779" max="11779" width="10.75" style="3" customWidth="1"/>
    <col min="11780" max="11780" width="12.375" style="3" customWidth="1"/>
    <col min="11781" max="11781" width="12.125" style="3" customWidth="1"/>
    <col min="11782" max="11782" width="13.5" style="3" customWidth="1"/>
    <col min="11783" max="11783" width="17.25" style="3" customWidth="1"/>
    <col min="11784" max="11785" width="5.625" style="3" customWidth="1"/>
    <col min="11786" max="12032" width="9" style="3"/>
    <col min="12033" max="12034" width="5.625" style="3" customWidth="1"/>
    <col min="12035" max="12035" width="10.75" style="3" customWidth="1"/>
    <col min="12036" max="12036" width="12.375" style="3" customWidth="1"/>
    <col min="12037" max="12037" width="12.125" style="3" customWidth="1"/>
    <col min="12038" max="12038" width="13.5" style="3" customWidth="1"/>
    <col min="12039" max="12039" width="17.25" style="3" customWidth="1"/>
    <col min="12040" max="12041" width="5.625" style="3" customWidth="1"/>
    <col min="12042" max="12288" width="9" style="3"/>
    <col min="12289" max="12290" width="5.625" style="3" customWidth="1"/>
    <col min="12291" max="12291" width="10.75" style="3" customWidth="1"/>
    <col min="12292" max="12292" width="12.375" style="3" customWidth="1"/>
    <col min="12293" max="12293" width="12.125" style="3" customWidth="1"/>
    <col min="12294" max="12294" width="13.5" style="3" customWidth="1"/>
    <col min="12295" max="12295" width="17.25" style="3" customWidth="1"/>
    <col min="12296" max="12297" width="5.625" style="3" customWidth="1"/>
    <col min="12298" max="12544" width="9" style="3"/>
    <col min="12545" max="12546" width="5.625" style="3" customWidth="1"/>
    <col min="12547" max="12547" width="10.75" style="3" customWidth="1"/>
    <col min="12548" max="12548" width="12.375" style="3" customWidth="1"/>
    <col min="12549" max="12549" width="12.125" style="3" customWidth="1"/>
    <col min="12550" max="12550" width="13.5" style="3" customWidth="1"/>
    <col min="12551" max="12551" width="17.25" style="3" customWidth="1"/>
    <col min="12552" max="12553" width="5.625" style="3" customWidth="1"/>
    <col min="12554" max="12800" width="9" style="3"/>
    <col min="12801" max="12802" width="5.625" style="3" customWidth="1"/>
    <col min="12803" max="12803" width="10.75" style="3" customWidth="1"/>
    <col min="12804" max="12804" width="12.375" style="3" customWidth="1"/>
    <col min="12805" max="12805" width="12.125" style="3" customWidth="1"/>
    <col min="12806" max="12806" width="13.5" style="3" customWidth="1"/>
    <col min="12807" max="12807" width="17.25" style="3" customWidth="1"/>
    <col min="12808" max="12809" width="5.625" style="3" customWidth="1"/>
    <col min="12810" max="13056" width="9" style="3"/>
    <col min="13057" max="13058" width="5.625" style="3" customWidth="1"/>
    <col min="13059" max="13059" width="10.75" style="3" customWidth="1"/>
    <col min="13060" max="13060" width="12.375" style="3" customWidth="1"/>
    <col min="13061" max="13061" width="12.125" style="3" customWidth="1"/>
    <col min="13062" max="13062" width="13.5" style="3" customWidth="1"/>
    <col min="13063" max="13063" width="17.25" style="3" customWidth="1"/>
    <col min="13064" max="13065" width="5.625" style="3" customWidth="1"/>
    <col min="13066" max="13312" width="9" style="3"/>
    <col min="13313" max="13314" width="5.625" style="3" customWidth="1"/>
    <col min="13315" max="13315" width="10.75" style="3" customWidth="1"/>
    <col min="13316" max="13316" width="12.375" style="3" customWidth="1"/>
    <col min="13317" max="13317" width="12.125" style="3" customWidth="1"/>
    <col min="13318" max="13318" width="13.5" style="3" customWidth="1"/>
    <col min="13319" max="13319" width="17.25" style="3" customWidth="1"/>
    <col min="13320" max="13321" width="5.625" style="3" customWidth="1"/>
    <col min="13322" max="13568" width="9" style="3"/>
    <col min="13569" max="13570" width="5.625" style="3" customWidth="1"/>
    <col min="13571" max="13571" width="10.75" style="3" customWidth="1"/>
    <col min="13572" max="13572" width="12.375" style="3" customWidth="1"/>
    <col min="13573" max="13573" width="12.125" style="3" customWidth="1"/>
    <col min="13574" max="13574" width="13.5" style="3" customWidth="1"/>
    <col min="13575" max="13575" width="17.25" style="3" customWidth="1"/>
    <col min="13576" max="13577" width="5.625" style="3" customWidth="1"/>
    <col min="13578" max="13824" width="9" style="3"/>
    <col min="13825" max="13826" width="5.625" style="3" customWidth="1"/>
    <col min="13827" max="13827" width="10.75" style="3" customWidth="1"/>
    <col min="13828" max="13828" width="12.375" style="3" customWidth="1"/>
    <col min="13829" max="13829" width="12.125" style="3" customWidth="1"/>
    <col min="13830" max="13830" width="13.5" style="3" customWidth="1"/>
    <col min="13831" max="13831" width="17.25" style="3" customWidth="1"/>
    <col min="13832" max="13833" width="5.625" style="3" customWidth="1"/>
    <col min="13834" max="14080" width="9" style="3"/>
    <col min="14081" max="14082" width="5.625" style="3" customWidth="1"/>
    <col min="14083" max="14083" width="10.75" style="3" customWidth="1"/>
    <col min="14084" max="14084" width="12.375" style="3" customWidth="1"/>
    <col min="14085" max="14085" width="12.125" style="3" customWidth="1"/>
    <col min="14086" max="14086" width="13.5" style="3" customWidth="1"/>
    <col min="14087" max="14087" width="17.25" style="3" customWidth="1"/>
    <col min="14088" max="14089" width="5.625" style="3" customWidth="1"/>
    <col min="14090" max="14336" width="9" style="3"/>
    <col min="14337" max="14338" width="5.625" style="3" customWidth="1"/>
    <col min="14339" max="14339" width="10.75" style="3" customWidth="1"/>
    <col min="14340" max="14340" width="12.375" style="3" customWidth="1"/>
    <col min="14341" max="14341" width="12.125" style="3" customWidth="1"/>
    <col min="14342" max="14342" width="13.5" style="3" customWidth="1"/>
    <col min="14343" max="14343" width="17.25" style="3" customWidth="1"/>
    <col min="14344" max="14345" width="5.625" style="3" customWidth="1"/>
    <col min="14346" max="14592" width="9" style="3"/>
    <col min="14593" max="14594" width="5.625" style="3" customWidth="1"/>
    <col min="14595" max="14595" width="10.75" style="3" customWidth="1"/>
    <col min="14596" max="14596" width="12.375" style="3" customWidth="1"/>
    <col min="14597" max="14597" width="12.125" style="3" customWidth="1"/>
    <col min="14598" max="14598" width="13.5" style="3" customWidth="1"/>
    <col min="14599" max="14599" width="17.25" style="3" customWidth="1"/>
    <col min="14600" max="14601" width="5.625" style="3" customWidth="1"/>
    <col min="14602" max="14848" width="9" style="3"/>
    <col min="14849" max="14850" width="5.625" style="3" customWidth="1"/>
    <col min="14851" max="14851" width="10.75" style="3" customWidth="1"/>
    <col min="14852" max="14852" width="12.375" style="3" customWidth="1"/>
    <col min="14853" max="14853" width="12.125" style="3" customWidth="1"/>
    <col min="14854" max="14854" width="13.5" style="3" customWidth="1"/>
    <col min="14855" max="14855" width="17.25" style="3" customWidth="1"/>
    <col min="14856" max="14857" width="5.625" style="3" customWidth="1"/>
    <col min="14858" max="15104" width="9" style="3"/>
    <col min="15105" max="15106" width="5.625" style="3" customWidth="1"/>
    <col min="15107" max="15107" width="10.75" style="3" customWidth="1"/>
    <col min="15108" max="15108" width="12.375" style="3" customWidth="1"/>
    <col min="15109" max="15109" width="12.125" style="3" customWidth="1"/>
    <col min="15110" max="15110" width="13.5" style="3" customWidth="1"/>
    <col min="15111" max="15111" width="17.25" style="3" customWidth="1"/>
    <col min="15112" max="15113" width="5.625" style="3" customWidth="1"/>
    <col min="15114" max="15360" width="9" style="3"/>
    <col min="15361" max="15362" width="5.625" style="3" customWidth="1"/>
    <col min="15363" max="15363" width="10.75" style="3" customWidth="1"/>
    <col min="15364" max="15364" width="12.375" style="3" customWidth="1"/>
    <col min="15365" max="15365" width="12.125" style="3" customWidth="1"/>
    <col min="15366" max="15366" width="13.5" style="3" customWidth="1"/>
    <col min="15367" max="15367" width="17.25" style="3" customWidth="1"/>
    <col min="15368" max="15369" width="5.625" style="3" customWidth="1"/>
    <col min="15370" max="15616" width="9" style="3"/>
    <col min="15617" max="15618" width="5.625" style="3" customWidth="1"/>
    <col min="15619" max="15619" width="10.75" style="3" customWidth="1"/>
    <col min="15620" max="15620" width="12.375" style="3" customWidth="1"/>
    <col min="15621" max="15621" width="12.125" style="3" customWidth="1"/>
    <col min="15622" max="15622" width="13.5" style="3" customWidth="1"/>
    <col min="15623" max="15623" width="17.25" style="3" customWidth="1"/>
    <col min="15624" max="15625" width="5.625" style="3" customWidth="1"/>
    <col min="15626" max="15872" width="9" style="3"/>
    <col min="15873" max="15874" width="5.625" style="3" customWidth="1"/>
    <col min="15875" max="15875" width="10.75" style="3" customWidth="1"/>
    <col min="15876" max="15876" width="12.375" style="3" customWidth="1"/>
    <col min="15877" max="15877" width="12.125" style="3" customWidth="1"/>
    <col min="15878" max="15878" width="13.5" style="3" customWidth="1"/>
    <col min="15879" max="15879" width="17.25" style="3" customWidth="1"/>
    <col min="15880" max="15881" width="5.625" style="3" customWidth="1"/>
    <col min="15882" max="16128" width="9" style="3"/>
    <col min="16129" max="16130" width="5.625" style="3" customWidth="1"/>
    <col min="16131" max="16131" width="10.75" style="3" customWidth="1"/>
    <col min="16132" max="16132" width="12.375" style="3" customWidth="1"/>
    <col min="16133" max="16133" width="12.125" style="3" customWidth="1"/>
    <col min="16134" max="16134" width="13.5" style="3" customWidth="1"/>
    <col min="16135" max="16135" width="17.25" style="3" customWidth="1"/>
    <col min="16136" max="16137" width="5.625" style="3" customWidth="1"/>
    <col min="16138" max="16384" width="9" style="3"/>
  </cols>
  <sheetData>
    <row r="1" spans="2:8" ht="34.5" customHeight="1" thickBot="1"/>
    <row r="2" spans="2:8" s="8" customFormat="1" ht="30.75" customHeight="1" thickTop="1">
      <c r="B2" s="4"/>
      <c r="C2" s="24" t="s">
        <v>66</v>
      </c>
      <c r="D2" s="6"/>
      <c r="E2" s="6"/>
      <c r="F2" s="6"/>
      <c r="G2" s="6"/>
      <c r="H2" s="7"/>
    </row>
    <row r="3" spans="2:8" ht="19.5" customHeight="1">
      <c r="B3" s="9"/>
      <c r="C3" s="10"/>
      <c r="D3" s="10"/>
      <c r="E3" s="10"/>
      <c r="F3" s="10"/>
      <c r="G3" s="10"/>
      <c r="H3" s="11"/>
    </row>
    <row r="4" spans="2:8" ht="30" customHeight="1">
      <c r="B4" s="9"/>
      <c r="C4" s="344" t="s">
        <v>16</v>
      </c>
      <c r="D4" s="345"/>
      <c r="E4" s="346"/>
      <c r="F4" s="116" t="s">
        <v>62</v>
      </c>
      <c r="G4" s="13" t="s">
        <v>45</v>
      </c>
      <c r="H4" s="11"/>
    </row>
    <row r="5" spans="2:8" ht="30" customHeight="1">
      <c r="B5" s="9"/>
      <c r="C5" s="352" t="s">
        <v>17</v>
      </c>
      <c r="D5" s="352"/>
      <c r="E5" s="14">
        <f>料金算定!E11</f>
        <v>0</v>
      </c>
      <c r="F5" s="15">
        <f>IF(E5=C12,D12,IF(E5=C13,D13,IF(E5=C14,D14,IF(E5=C15,D15,IF(E5=C16,D16,IF(E5=C17,D17,IF(E5=C18,D18,IF(E5=C19,D19,0))))))))</f>
        <v>0</v>
      </c>
      <c r="G5" s="353">
        <f>F5+ROUNDDOWN((F8+F7*E7),0)</f>
        <v>2050</v>
      </c>
      <c r="H5" s="11"/>
    </row>
    <row r="6" spans="2:8" ht="30" customHeight="1">
      <c r="B6" s="9"/>
      <c r="C6" s="354" t="s">
        <v>18</v>
      </c>
      <c r="D6" s="355"/>
      <c r="E6" s="14">
        <f>料金算定!E19</f>
        <v>0</v>
      </c>
      <c r="F6" s="16"/>
      <c r="G6" s="353"/>
      <c r="H6" s="11"/>
    </row>
    <row r="7" spans="2:8" ht="30" customHeight="1">
      <c r="B7" s="9"/>
      <c r="C7" s="27"/>
      <c r="D7" s="13" t="s">
        <v>28</v>
      </c>
      <c r="E7" s="13">
        <f>E6-E8</f>
        <v>-10</v>
      </c>
      <c r="F7" s="18">
        <f>IF(91&lt;=E7,D25,IF(41&lt;=E7,D24,IF(21&lt;=E7,D23,IF(1&lt;=E7,D22,0))))</f>
        <v>0</v>
      </c>
      <c r="G7" s="353"/>
      <c r="H7" s="11"/>
    </row>
    <row r="8" spans="2:8" ht="30" customHeight="1">
      <c r="B8" s="9"/>
      <c r="C8" s="17"/>
      <c r="D8" s="13" t="s">
        <v>29</v>
      </c>
      <c r="E8" s="13">
        <v>10</v>
      </c>
      <c r="F8" s="18">
        <v>2050</v>
      </c>
      <c r="G8" s="353"/>
      <c r="H8" s="11"/>
    </row>
    <row r="9" spans="2:8" ht="30.75" customHeight="1" thickBot="1">
      <c r="B9" s="19"/>
      <c r="C9" s="20"/>
      <c r="D9" s="20"/>
      <c r="E9" s="20"/>
      <c r="F9" s="20"/>
      <c r="G9" s="20"/>
      <c r="H9" s="21"/>
    </row>
    <row r="10" spans="2:8" ht="14.25" thickTop="1"/>
    <row r="12" spans="2:8" ht="16.5">
      <c r="C12" s="34">
        <v>13</v>
      </c>
      <c r="D12" s="22">
        <v>122</v>
      </c>
      <c r="E12" s="128">
        <v>134</v>
      </c>
    </row>
    <row r="13" spans="2:8" ht="16.5">
      <c r="C13" s="34">
        <v>20</v>
      </c>
      <c r="D13" s="22">
        <v>210</v>
      </c>
      <c r="E13" s="128">
        <v>231</v>
      </c>
    </row>
    <row r="14" spans="2:8" ht="16.5">
      <c r="C14" s="34">
        <v>25</v>
      </c>
      <c r="D14" s="22">
        <v>222</v>
      </c>
      <c r="E14" s="128">
        <v>244</v>
      </c>
    </row>
    <row r="15" spans="2:8" ht="16.5">
      <c r="C15" s="34">
        <v>30</v>
      </c>
      <c r="D15" s="22">
        <v>344</v>
      </c>
      <c r="E15" s="128">
        <v>378</v>
      </c>
    </row>
    <row r="16" spans="2:8" ht="16.5">
      <c r="C16" s="34">
        <v>40</v>
      </c>
      <c r="D16" s="22">
        <v>399</v>
      </c>
      <c r="E16" s="128">
        <v>438</v>
      </c>
    </row>
    <row r="17" spans="3:5" ht="16.5">
      <c r="C17" s="34">
        <v>50</v>
      </c>
      <c r="D17" s="22">
        <v>2220</v>
      </c>
      <c r="E17" s="128">
        <v>2442</v>
      </c>
    </row>
    <row r="18" spans="3:5" ht="16.5">
      <c r="C18" s="34">
        <v>65</v>
      </c>
      <c r="D18" s="22">
        <v>2486</v>
      </c>
      <c r="E18" s="128">
        <v>2734</v>
      </c>
    </row>
    <row r="19" spans="3:5" ht="16.5">
      <c r="C19" s="34">
        <v>75</v>
      </c>
      <c r="D19" s="22">
        <v>2930</v>
      </c>
      <c r="E19" s="128">
        <v>3223</v>
      </c>
    </row>
    <row r="20" spans="3:5" ht="16.5">
      <c r="C20" s="12"/>
      <c r="D20" s="22"/>
      <c r="E20" s="127"/>
    </row>
    <row r="21" spans="3:5" ht="16.5">
      <c r="E21" s="127"/>
    </row>
    <row r="22" spans="3:5" ht="16.5">
      <c r="C22" s="12" t="s">
        <v>33</v>
      </c>
      <c r="D22" s="12">
        <v>222</v>
      </c>
      <c r="E22" s="127">
        <v>244.2</v>
      </c>
    </row>
    <row r="23" spans="3:5" ht="16.5">
      <c r="C23" s="12" t="s">
        <v>34</v>
      </c>
      <c r="D23" s="12">
        <v>288</v>
      </c>
      <c r="E23" s="127">
        <v>316.8</v>
      </c>
    </row>
    <row r="24" spans="3:5" ht="16.5">
      <c r="C24" s="12" t="s">
        <v>35</v>
      </c>
      <c r="D24" s="33">
        <v>355</v>
      </c>
      <c r="E24" s="127">
        <v>390.5</v>
      </c>
    </row>
    <row r="25" spans="3:5" ht="16.5">
      <c r="C25" s="12" t="s">
        <v>36</v>
      </c>
      <c r="D25" s="33">
        <v>444</v>
      </c>
      <c r="E25" s="127">
        <v>488.4</v>
      </c>
    </row>
    <row r="26" spans="3:5" ht="16.5">
      <c r="C26" s="12"/>
      <c r="D26" s="12"/>
      <c r="E26" s="127"/>
    </row>
    <row r="27" spans="3:5" ht="16.5">
      <c r="C27" s="12"/>
      <c r="D27" s="12"/>
      <c r="E27" s="127"/>
    </row>
  </sheetData>
  <mergeCells count="4">
    <mergeCell ref="C4:E4"/>
    <mergeCell ref="C5:D5"/>
    <mergeCell ref="G5:G8"/>
    <mergeCell ref="C6:D6"/>
  </mergeCells>
  <phoneticPr fontId="1"/>
  <dataValidations disablePrompts="1" count="1">
    <dataValidation type="list" allowBlank="1" showInputMessage="1" showErrorMessage="1" sqref="WVM983045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541 JA65541 SW65541 ACS65541 AMO65541 AWK65541 BGG65541 BQC65541 BZY65541 CJU65541 CTQ65541 DDM65541 DNI65541 DXE65541 EHA65541 EQW65541 FAS65541 FKO65541 FUK65541 GEG65541 GOC65541 GXY65541 HHU65541 HRQ65541 IBM65541 ILI65541 IVE65541 JFA65541 JOW65541 JYS65541 KIO65541 KSK65541 LCG65541 LMC65541 LVY65541 MFU65541 MPQ65541 MZM65541 NJI65541 NTE65541 ODA65541 OMW65541 OWS65541 PGO65541 PQK65541 QAG65541 QKC65541 QTY65541 RDU65541 RNQ65541 RXM65541 SHI65541 SRE65541 TBA65541 TKW65541 TUS65541 UEO65541 UOK65541 UYG65541 VIC65541 VRY65541 WBU65541 WLQ65541 WVM65541 E131077 JA131077 SW131077 ACS131077 AMO131077 AWK131077 BGG131077 BQC131077 BZY131077 CJU131077 CTQ131077 DDM131077 DNI131077 DXE131077 EHA131077 EQW131077 FAS131077 FKO131077 FUK131077 GEG131077 GOC131077 GXY131077 HHU131077 HRQ131077 IBM131077 ILI131077 IVE131077 JFA131077 JOW131077 JYS131077 KIO131077 KSK131077 LCG131077 LMC131077 LVY131077 MFU131077 MPQ131077 MZM131077 NJI131077 NTE131077 ODA131077 OMW131077 OWS131077 PGO131077 PQK131077 QAG131077 QKC131077 QTY131077 RDU131077 RNQ131077 RXM131077 SHI131077 SRE131077 TBA131077 TKW131077 TUS131077 UEO131077 UOK131077 UYG131077 VIC131077 VRY131077 WBU131077 WLQ131077 WVM131077 E196613 JA196613 SW196613 ACS196613 AMO196613 AWK196613 BGG196613 BQC196613 BZY196613 CJU196613 CTQ196613 DDM196613 DNI196613 DXE196613 EHA196613 EQW196613 FAS196613 FKO196613 FUK196613 GEG196613 GOC196613 GXY196613 HHU196613 HRQ196613 IBM196613 ILI196613 IVE196613 JFA196613 JOW196613 JYS196613 KIO196613 KSK196613 LCG196613 LMC196613 LVY196613 MFU196613 MPQ196613 MZM196613 NJI196613 NTE196613 ODA196613 OMW196613 OWS196613 PGO196613 PQK196613 QAG196613 QKC196613 QTY196613 RDU196613 RNQ196613 RXM196613 SHI196613 SRE196613 TBA196613 TKW196613 TUS196613 UEO196613 UOK196613 UYG196613 VIC196613 VRY196613 WBU196613 WLQ196613 WVM196613 E262149 JA262149 SW262149 ACS262149 AMO262149 AWK262149 BGG262149 BQC262149 BZY262149 CJU262149 CTQ262149 DDM262149 DNI262149 DXE262149 EHA262149 EQW262149 FAS262149 FKO262149 FUK262149 GEG262149 GOC262149 GXY262149 HHU262149 HRQ262149 IBM262149 ILI262149 IVE262149 JFA262149 JOW262149 JYS262149 KIO262149 KSK262149 LCG262149 LMC262149 LVY262149 MFU262149 MPQ262149 MZM262149 NJI262149 NTE262149 ODA262149 OMW262149 OWS262149 PGO262149 PQK262149 QAG262149 QKC262149 QTY262149 RDU262149 RNQ262149 RXM262149 SHI262149 SRE262149 TBA262149 TKW262149 TUS262149 UEO262149 UOK262149 UYG262149 VIC262149 VRY262149 WBU262149 WLQ262149 WVM262149 E327685 JA327685 SW327685 ACS327685 AMO327685 AWK327685 BGG327685 BQC327685 BZY327685 CJU327685 CTQ327685 DDM327685 DNI327685 DXE327685 EHA327685 EQW327685 FAS327685 FKO327685 FUK327685 GEG327685 GOC327685 GXY327685 HHU327685 HRQ327685 IBM327685 ILI327685 IVE327685 JFA327685 JOW327685 JYS327685 KIO327685 KSK327685 LCG327685 LMC327685 LVY327685 MFU327685 MPQ327685 MZM327685 NJI327685 NTE327685 ODA327685 OMW327685 OWS327685 PGO327685 PQK327685 QAG327685 QKC327685 QTY327685 RDU327685 RNQ327685 RXM327685 SHI327685 SRE327685 TBA327685 TKW327685 TUS327685 UEO327685 UOK327685 UYG327685 VIC327685 VRY327685 WBU327685 WLQ327685 WVM327685 E393221 JA393221 SW393221 ACS393221 AMO393221 AWK393221 BGG393221 BQC393221 BZY393221 CJU393221 CTQ393221 DDM393221 DNI393221 DXE393221 EHA393221 EQW393221 FAS393221 FKO393221 FUK393221 GEG393221 GOC393221 GXY393221 HHU393221 HRQ393221 IBM393221 ILI393221 IVE393221 JFA393221 JOW393221 JYS393221 KIO393221 KSK393221 LCG393221 LMC393221 LVY393221 MFU393221 MPQ393221 MZM393221 NJI393221 NTE393221 ODA393221 OMW393221 OWS393221 PGO393221 PQK393221 QAG393221 QKC393221 QTY393221 RDU393221 RNQ393221 RXM393221 SHI393221 SRE393221 TBA393221 TKW393221 TUS393221 UEO393221 UOK393221 UYG393221 VIC393221 VRY393221 WBU393221 WLQ393221 WVM393221 E458757 JA458757 SW458757 ACS458757 AMO458757 AWK458757 BGG458757 BQC458757 BZY458757 CJU458757 CTQ458757 DDM458757 DNI458757 DXE458757 EHA458757 EQW458757 FAS458757 FKO458757 FUK458757 GEG458757 GOC458757 GXY458757 HHU458757 HRQ458757 IBM458757 ILI458757 IVE458757 JFA458757 JOW458757 JYS458757 KIO458757 KSK458757 LCG458757 LMC458757 LVY458757 MFU458757 MPQ458757 MZM458757 NJI458757 NTE458757 ODA458757 OMW458757 OWS458757 PGO458757 PQK458757 QAG458757 QKC458757 QTY458757 RDU458757 RNQ458757 RXM458757 SHI458757 SRE458757 TBA458757 TKW458757 TUS458757 UEO458757 UOK458757 UYG458757 VIC458757 VRY458757 WBU458757 WLQ458757 WVM458757 E524293 JA524293 SW524293 ACS524293 AMO524293 AWK524293 BGG524293 BQC524293 BZY524293 CJU524293 CTQ524293 DDM524293 DNI524293 DXE524293 EHA524293 EQW524293 FAS524293 FKO524293 FUK524293 GEG524293 GOC524293 GXY524293 HHU524293 HRQ524293 IBM524293 ILI524293 IVE524293 JFA524293 JOW524293 JYS524293 KIO524293 KSK524293 LCG524293 LMC524293 LVY524293 MFU524293 MPQ524293 MZM524293 NJI524293 NTE524293 ODA524293 OMW524293 OWS524293 PGO524293 PQK524293 QAG524293 QKC524293 QTY524293 RDU524293 RNQ524293 RXM524293 SHI524293 SRE524293 TBA524293 TKW524293 TUS524293 UEO524293 UOK524293 UYG524293 VIC524293 VRY524293 WBU524293 WLQ524293 WVM524293 E589829 JA589829 SW589829 ACS589829 AMO589829 AWK589829 BGG589829 BQC589829 BZY589829 CJU589829 CTQ589829 DDM589829 DNI589829 DXE589829 EHA589829 EQW589829 FAS589829 FKO589829 FUK589829 GEG589829 GOC589829 GXY589829 HHU589829 HRQ589829 IBM589829 ILI589829 IVE589829 JFA589829 JOW589829 JYS589829 KIO589829 KSK589829 LCG589829 LMC589829 LVY589829 MFU589829 MPQ589829 MZM589829 NJI589829 NTE589829 ODA589829 OMW589829 OWS589829 PGO589829 PQK589829 QAG589829 QKC589829 QTY589829 RDU589829 RNQ589829 RXM589829 SHI589829 SRE589829 TBA589829 TKW589829 TUS589829 UEO589829 UOK589829 UYG589829 VIC589829 VRY589829 WBU589829 WLQ589829 WVM589829 E655365 JA655365 SW655365 ACS655365 AMO655365 AWK655365 BGG655365 BQC655365 BZY655365 CJU655365 CTQ655365 DDM655365 DNI655365 DXE655365 EHA655365 EQW655365 FAS655365 FKO655365 FUK655365 GEG655365 GOC655365 GXY655365 HHU655365 HRQ655365 IBM655365 ILI655365 IVE655365 JFA655365 JOW655365 JYS655365 KIO655365 KSK655365 LCG655365 LMC655365 LVY655365 MFU655365 MPQ655365 MZM655365 NJI655365 NTE655365 ODA655365 OMW655365 OWS655365 PGO655365 PQK655365 QAG655365 QKC655365 QTY655365 RDU655365 RNQ655365 RXM655365 SHI655365 SRE655365 TBA655365 TKW655365 TUS655365 UEO655365 UOK655365 UYG655365 VIC655365 VRY655365 WBU655365 WLQ655365 WVM655365 E720901 JA720901 SW720901 ACS720901 AMO720901 AWK720901 BGG720901 BQC720901 BZY720901 CJU720901 CTQ720901 DDM720901 DNI720901 DXE720901 EHA720901 EQW720901 FAS720901 FKO720901 FUK720901 GEG720901 GOC720901 GXY720901 HHU720901 HRQ720901 IBM720901 ILI720901 IVE720901 JFA720901 JOW720901 JYS720901 KIO720901 KSK720901 LCG720901 LMC720901 LVY720901 MFU720901 MPQ720901 MZM720901 NJI720901 NTE720901 ODA720901 OMW720901 OWS720901 PGO720901 PQK720901 QAG720901 QKC720901 QTY720901 RDU720901 RNQ720901 RXM720901 SHI720901 SRE720901 TBA720901 TKW720901 TUS720901 UEO720901 UOK720901 UYG720901 VIC720901 VRY720901 WBU720901 WLQ720901 WVM720901 E786437 JA786437 SW786437 ACS786437 AMO786437 AWK786437 BGG786437 BQC786437 BZY786437 CJU786437 CTQ786437 DDM786437 DNI786437 DXE786437 EHA786437 EQW786437 FAS786437 FKO786437 FUK786437 GEG786437 GOC786437 GXY786437 HHU786437 HRQ786437 IBM786437 ILI786437 IVE786437 JFA786437 JOW786437 JYS786437 KIO786437 KSK786437 LCG786437 LMC786437 LVY786437 MFU786437 MPQ786437 MZM786437 NJI786437 NTE786437 ODA786437 OMW786437 OWS786437 PGO786437 PQK786437 QAG786437 QKC786437 QTY786437 RDU786437 RNQ786437 RXM786437 SHI786437 SRE786437 TBA786437 TKW786437 TUS786437 UEO786437 UOK786437 UYG786437 VIC786437 VRY786437 WBU786437 WLQ786437 WVM786437 E851973 JA851973 SW851973 ACS851973 AMO851973 AWK851973 BGG851973 BQC851973 BZY851973 CJU851973 CTQ851973 DDM851973 DNI851973 DXE851973 EHA851973 EQW851973 FAS851973 FKO851973 FUK851973 GEG851973 GOC851973 GXY851973 HHU851973 HRQ851973 IBM851973 ILI851973 IVE851973 JFA851973 JOW851973 JYS851973 KIO851973 KSK851973 LCG851973 LMC851973 LVY851973 MFU851973 MPQ851973 MZM851973 NJI851973 NTE851973 ODA851973 OMW851973 OWS851973 PGO851973 PQK851973 QAG851973 QKC851973 QTY851973 RDU851973 RNQ851973 RXM851973 SHI851973 SRE851973 TBA851973 TKW851973 TUS851973 UEO851973 UOK851973 UYG851973 VIC851973 VRY851973 WBU851973 WLQ851973 WVM851973 E917509 JA917509 SW917509 ACS917509 AMO917509 AWK917509 BGG917509 BQC917509 BZY917509 CJU917509 CTQ917509 DDM917509 DNI917509 DXE917509 EHA917509 EQW917509 FAS917509 FKO917509 FUK917509 GEG917509 GOC917509 GXY917509 HHU917509 HRQ917509 IBM917509 ILI917509 IVE917509 JFA917509 JOW917509 JYS917509 KIO917509 KSK917509 LCG917509 LMC917509 LVY917509 MFU917509 MPQ917509 MZM917509 NJI917509 NTE917509 ODA917509 OMW917509 OWS917509 PGO917509 PQK917509 QAG917509 QKC917509 QTY917509 RDU917509 RNQ917509 RXM917509 SHI917509 SRE917509 TBA917509 TKW917509 TUS917509 UEO917509 UOK917509 UYG917509 VIC917509 VRY917509 WBU917509 WLQ917509 WVM917509 E983045 JA983045 SW983045 ACS983045 AMO983045 AWK983045 BGG983045 BQC983045 BZY983045 CJU983045 CTQ983045 DDM983045 DNI983045 DXE983045 EHA983045 EQW983045 FAS983045 FKO983045 FUK983045 GEG983045 GOC983045 GXY983045 HHU983045 HRQ983045 IBM983045 ILI983045 IVE983045 JFA983045 JOW983045 JYS983045 KIO983045 KSK983045 LCG983045 LMC983045 LVY983045 MFU983045 MPQ983045 MZM983045 NJI983045 NTE983045 ODA983045 OMW983045 OWS983045 PGO983045 PQK983045 QAG983045 QKC983045 QTY983045 RDU983045 RNQ983045 RXM983045 SHI983045 SRE983045 TBA983045 TKW983045 TUS983045 UEO983045 UOK983045 UYG983045 VIC983045 VRY983045 WBU983045 WLQ983045" xr:uid="{214D8F87-7FFE-4DDF-81DA-425D4DF98AD0}">
      <formula1>$C$12:$C$20</formula1>
    </dataValidation>
  </dataValidations>
  <pageMargins left="0.75" right="0.75" top="1" bottom="1" header="0.51200000000000001" footer="0.51200000000000001"/>
  <pageSetup paperSize="9" orientation="portrait" blackAndWhite="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385F18-7F60-4731-9818-8798EABFB142}">
  <sheetPr>
    <tabColor rgb="FF00FF00"/>
  </sheetPr>
  <dimension ref="B1:H27"/>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48"/>
      <c r="C2" s="60" t="s">
        <v>67</v>
      </c>
      <c r="D2" s="49"/>
      <c r="E2" s="49"/>
      <c r="F2" s="49"/>
      <c r="G2" s="49"/>
      <c r="H2" s="50"/>
    </row>
    <row r="3" spans="2:8" ht="15" customHeight="1">
      <c r="B3" s="51"/>
      <c r="C3" s="52"/>
      <c r="D3" s="52"/>
      <c r="E3" s="52"/>
      <c r="F3" s="52"/>
      <c r="G3" s="52"/>
      <c r="H3" s="53"/>
    </row>
    <row r="4" spans="2:8" ht="30" customHeight="1">
      <c r="B4" s="51"/>
      <c r="C4" s="356" t="s">
        <v>16</v>
      </c>
      <c r="D4" s="357"/>
      <c r="E4" s="358"/>
      <c r="F4" s="57" t="s">
        <v>62</v>
      </c>
      <c r="G4" s="57" t="s">
        <v>45</v>
      </c>
      <c r="H4" s="53"/>
    </row>
    <row r="5" spans="2:8" ht="30" customHeight="1">
      <c r="B5" s="51"/>
      <c r="C5" s="359" t="s">
        <v>17</v>
      </c>
      <c r="D5" s="359"/>
      <c r="E5" s="61">
        <f>料金算定!E11</f>
        <v>0</v>
      </c>
      <c r="F5" s="64">
        <f>IF(E5=C12,D12,IF(E5=C13,D13,IF(E5=C14,D14,IF(E5=C15,D15,IF(E5=C16,D16,IF(E5=C17,D17,IF(E5=C18,D18,IF(E5=C19,D19,0))))))))</f>
        <v>0</v>
      </c>
      <c r="G5" s="360">
        <f>F5+ROUNDDOWN((F7*E7),0)</f>
        <v>0</v>
      </c>
      <c r="H5" s="53"/>
    </row>
    <row r="6" spans="2:8" ht="30" customHeight="1">
      <c r="B6" s="51"/>
      <c r="C6" s="363" t="s">
        <v>18</v>
      </c>
      <c r="D6" s="359"/>
      <c r="E6" s="62">
        <f>料金算定!E19</f>
        <v>0</v>
      </c>
      <c r="F6" s="58"/>
      <c r="G6" s="361"/>
      <c r="H6" s="53"/>
    </row>
    <row r="7" spans="2:8" ht="30" customHeight="1">
      <c r="B7" s="51"/>
      <c r="C7" s="59"/>
      <c r="D7" s="57" t="s">
        <v>19</v>
      </c>
      <c r="E7" s="63">
        <f>E6</f>
        <v>0</v>
      </c>
      <c r="F7" s="64">
        <f>IF(501&lt;=E7,D27,IF(101&lt;=E7,D26,IF(51&lt;=E7,D25,IF(31&lt;=E7,D24,IF(21&lt;=E7,D23,IF(11&lt;=E7,D22,IF(1&lt;=E7,D21,0)))))))</f>
        <v>0</v>
      </c>
      <c r="G7" s="362"/>
      <c r="H7" s="53"/>
    </row>
    <row r="8" spans="2:8" ht="15" customHeight="1" thickBot="1">
      <c r="B8" s="54"/>
      <c r="C8" s="55"/>
      <c r="D8" s="55"/>
      <c r="E8" s="55"/>
      <c r="F8" s="55"/>
      <c r="G8" s="55"/>
      <c r="H8" s="56"/>
    </row>
    <row r="9" spans="2:8" ht="16.5" thickTop="1"/>
    <row r="11" spans="2:8">
      <c r="D11" s="66">
        <v>1.07</v>
      </c>
      <c r="E11" s="67" t="s">
        <v>54</v>
      </c>
    </row>
    <row r="12" spans="2:8">
      <c r="C12" s="45">
        <v>13</v>
      </c>
      <c r="D12" s="65">
        <f>ROUNDDOWN(E12*$D$11,0)</f>
        <v>941</v>
      </c>
      <c r="E12" s="129">
        <v>880</v>
      </c>
    </row>
    <row r="13" spans="2:8">
      <c r="C13" s="45">
        <v>20</v>
      </c>
      <c r="D13" s="65">
        <f t="shared" ref="D13:D19" si="0">ROUNDDOWN(E13*$D$11,0)</f>
        <v>2129</v>
      </c>
      <c r="E13" s="129">
        <v>1990</v>
      </c>
    </row>
    <row r="14" spans="2:8">
      <c r="C14" s="45">
        <v>25</v>
      </c>
      <c r="D14" s="65">
        <f t="shared" si="0"/>
        <v>3434</v>
      </c>
      <c r="E14" s="129">
        <v>3210</v>
      </c>
    </row>
    <row r="15" spans="2:8">
      <c r="C15" s="45">
        <v>30</v>
      </c>
      <c r="D15" s="65">
        <f t="shared" si="0"/>
        <v>4986</v>
      </c>
      <c r="E15" s="129">
        <v>4660</v>
      </c>
    </row>
    <row r="16" spans="2:8">
      <c r="C16" s="45">
        <v>40</v>
      </c>
      <c r="D16" s="65">
        <f t="shared" si="0"/>
        <v>8902</v>
      </c>
      <c r="E16" s="129">
        <v>8320</v>
      </c>
    </row>
    <row r="17" spans="3:5">
      <c r="C17" s="45">
        <v>50</v>
      </c>
      <c r="D17" s="65">
        <f t="shared" si="0"/>
        <v>13535</v>
      </c>
      <c r="E17" s="129">
        <v>12650</v>
      </c>
    </row>
    <row r="18" spans="3:5">
      <c r="C18" s="45">
        <v>75</v>
      </c>
      <c r="D18" s="65">
        <f t="shared" si="0"/>
        <v>30880</v>
      </c>
      <c r="E18" s="129">
        <v>28860</v>
      </c>
    </row>
    <row r="19" spans="3:5">
      <c r="C19" s="45">
        <v>100</v>
      </c>
      <c r="D19" s="65">
        <f t="shared" si="0"/>
        <v>47508</v>
      </c>
      <c r="E19" s="129">
        <v>44400</v>
      </c>
    </row>
    <row r="21" spans="3:5">
      <c r="C21" s="46" t="s">
        <v>20</v>
      </c>
      <c r="D21" s="65">
        <f>ROUNDDOWN(E21*$D$11,0)</f>
        <v>65</v>
      </c>
      <c r="E21" s="47">
        <v>61</v>
      </c>
    </row>
    <row r="22" spans="3:5">
      <c r="C22" s="46" t="s">
        <v>21</v>
      </c>
      <c r="D22" s="65">
        <f t="shared" ref="D22:D27" si="1">ROUNDDOWN(E22*$D$11,0)</f>
        <v>82</v>
      </c>
      <c r="E22" s="47">
        <v>77</v>
      </c>
    </row>
    <row r="23" spans="3:5">
      <c r="C23" s="46" t="s">
        <v>22</v>
      </c>
      <c r="D23" s="65">
        <f t="shared" si="1"/>
        <v>118</v>
      </c>
      <c r="E23" s="47">
        <v>111</v>
      </c>
    </row>
    <row r="24" spans="3:5">
      <c r="C24" s="46" t="s">
        <v>23</v>
      </c>
      <c r="D24" s="65">
        <f t="shared" si="1"/>
        <v>154</v>
      </c>
      <c r="E24" s="47">
        <v>144</v>
      </c>
    </row>
    <row r="25" spans="3:5">
      <c r="C25" s="46" t="s">
        <v>24</v>
      </c>
      <c r="D25" s="65">
        <f t="shared" si="1"/>
        <v>184</v>
      </c>
      <c r="E25" s="47">
        <v>172</v>
      </c>
    </row>
    <row r="26" spans="3:5">
      <c r="C26" s="46" t="s">
        <v>25</v>
      </c>
      <c r="D26" s="65">
        <f t="shared" si="1"/>
        <v>224</v>
      </c>
      <c r="E26" s="47">
        <v>210</v>
      </c>
    </row>
    <row r="27" spans="3:5">
      <c r="C27" s="46" t="s">
        <v>26</v>
      </c>
      <c r="D27" s="65">
        <f t="shared" si="1"/>
        <v>261</v>
      </c>
      <c r="E27" s="47">
        <v>244</v>
      </c>
    </row>
  </sheetData>
  <mergeCells count="4">
    <mergeCell ref="C4:E4"/>
    <mergeCell ref="C5:D5"/>
    <mergeCell ref="G5:G7"/>
    <mergeCell ref="C6:D6"/>
  </mergeCells>
  <phoneticPr fontId="1"/>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F1C700B5-7B0E-454B-9E2B-1846F235891B}">
      <formula1>$C$12:$C$19</formula1>
    </dataValidation>
  </dataValidations>
  <pageMargins left="0.75" right="0.75" top="1" bottom="1" header="0.51200000000000001" footer="0.51200000000000001"/>
  <pageSetup paperSize="9" orientation="portrait" blackAndWhite="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1A21F7-4E20-4A8B-93C9-CCC939757958}">
  <sheetPr>
    <tabColor rgb="FF00FF00"/>
  </sheetPr>
  <dimension ref="B1:H26"/>
  <sheetViews>
    <sheetView zoomScaleNormal="100" zoomScaleSheetLayoutView="100" workbookViewId="0"/>
  </sheetViews>
  <sheetFormatPr defaultRowHeight="15.75"/>
  <cols>
    <col min="1" max="1" width="5.625" style="43" customWidth="1"/>
    <col min="2" max="2" width="3.125" style="43" customWidth="1"/>
    <col min="3" max="3" width="10.75" style="43" customWidth="1"/>
    <col min="4" max="4" width="12.375" style="43" customWidth="1"/>
    <col min="5" max="5" width="12.125" style="43" customWidth="1"/>
    <col min="6" max="6" width="13.5" style="43" customWidth="1"/>
    <col min="7" max="7" width="17.25" style="43" customWidth="1"/>
    <col min="8" max="8" width="3.125" style="43" customWidth="1"/>
    <col min="9" max="9" width="5.625" style="43" customWidth="1"/>
    <col min="10" max="256" width="9" style="43"/>
    <col min="257" max="258" width="5.625" style="43" customWidth="1"/>
    <col min="259" max="259" width="10.75" style="43" customWidth="1"/>
    <col min="260" max="260" width="12.375" style="43" customWidth="1"/>
    <col min="261" max="261" width="12.125" style="43" customWidth="1"/>
    <col min="262" max="262" width="13.5" style="43" customWidth="1"/>
    <col min="263" max="263" width="17.25" style="43" customWidth="1"/>
    <col min="264" max="265" width="5.625" style="43" customWidth="1"/>
    <col min="266" max="512" width="9" style="43"/>
    <col min="513" max="514" width="5.625" style="43" customWidth="1"/>
    <col min="515" max="515" width="10.75" style="43" customWidth="1"/>
    <col min="516" max="516" width="12.375" style="43" customWidth="1"/>
    <col min="517" max="517" width="12.125" style="43" customWidth="1"/>
    <col min="518" max="518" width="13.5" style="43" customWidth="1"/>
    <col min="519" max="519" width="17.25" style="43" customWidth="1"/>
    <col min="520" max="521" width="5.625" style="43" customWidth="1"/>
    <col min="522" max="768" width="9" style="43"/>
    <col min="769" max="770" width="5.625" style="43" customWidth="1"/>
    <col min="771" max="771" width="10.75" style="43" customWidth="1"/>
    <col min="772" max="772" width="12.375" style="43" customWidth="1"/>
    <col min="773" max="773" width="12.125" style="43" customWidth="1"/>
    <col min="774" max="774" width="13.5" style="43" customWidth="1"/>
    <col min="775" max="775" width="17.25" style="43" customWidth="1"/>
    <col min="776" max="777" width="5.625" style="43" customWidth="1"/>
    <col min="778" max="1024" width="9" style="43"/>
    <col min="1025" max="1026" width="5.625" style="43" customWidth="1"/>
    <col min="1027" max="1027" width="10.75" style="43" customWidth="1"/>
    <col min="1028" max="1028" width="12.375" style="43" customWidth="1"/>
    <col min="1029" max="1029" width="12.125" style="43" customWidth="1"/>
    <col min="1030" max="1030" width="13.5" style="43" customWidth="1"/>
    <col min="1031" max="1031" width="17.25" style="43" customWidth="1"/>
    <col min="1032" max="1033" width="5.625" style="43" customWidth="1"/>
    <col min="1034" max="1280" width="9" style="43"/>
    <col min="1281" max="1282" width="5.625" style="43" customWidth="1"/>
    <col min="1283" max="1283" width="10.75" style="43" customWidth="1"/>
    <col min="1284" max="1284" width="12.375" style="43" customWidth="1"/>
    <col min="1285" max="1285" width="12.125" style="43" customWidth="1"/>
    <col min="1286" max="1286" width="13.5" style="43" customWidth="1"/>
    <col min="1287" max="1287" width="17.25" style="43" customWidth="1"/>
    <col min="1288" max="1289" width="5.625" style="43" customWidth="1"/>
    <col min="1290" max="1536" width="9" style="43"/>
    <col min="1537" max="1538" width="5.625" style="43" customWidth="1"/>
    <col min="1539" max="1539" width="10.75" style="43" customWidth="1"/>
    <col min="1540" max="1540" width="12.375" style="43" customWidth="1"/>
    <col min="1541" max="1541" width="12.125" style="43" customWidth="1"/>
    <col min="1542" max="1542" width="13.5" style="43" customWidth="1"/>
    <col min="1543" max="1543" width="17.25" style="43" customWidth="1"/>
    <col min="1544" max="1545" width="5.625" style="43" customWidth="1"/>
    <col min="1546" max="1792" width="9" style="43"/>
    <col min="1793" max="1794" width="5.625" style="43" customWidth="1"/>
    <col min="1795" max="1795" width="10.75" style="43" customWidth="1"/>
    <col min="1796" max="1796" width="12.375" style="43" customWidth="1"/>
    <col min="1797" max="1797" width="12.125" style="43" customWidth="1"/>
    <col min="1798" max="1798" width="13.5" style="43" customWidth="1"/>
    <col min="1799" max="1799" width="17.25" style="43" customWidth="1"/>
    <col min="1800" max="1801" width="5.625" style="43" customWidth="1"/>
    <col min="1802" max="2048" width="9" style="43"/>
    <col min="2049" max="2050" width="5.625" style="43" customWidth="1"/>
    <col min="2051" max="2051" width="10.75" style="43" customWidth="1"/>
    <col min="2052" max="2052" width="12.375" style="43" customWidth="1"/>
    <col min="2053" max="2053" width="12.125" style="43" customWidth="1"/>
    <col min="2054" max="2054" width="13.5" style="43" customWidth="1"/>
    <col min="2055" max="2055" width="17.25" style="43" customWidth="1"/>
    <col min="2056" max="2057" width="5.625" style="43" customWidth="1"/>
    <col min="2058" max="2304" width="9" style="43"/>
    <col min="2305" max="2306" width="5.625" style="43" customWidth="1"/>
    <col min="2307" max="2307" width="10.75" style="43" customWidth="1"/>
    <col min="2308" max="2308" width="12.375" style="43" customWidth="1"/>
    <col min="2309" max="2309" width="12.125" style="43" customWidth="1"/>
    <col min="2310" max="2310" width="13.5" style="43" customWidth="1"/>
    <col min="2311" max="2311" width="17.25" style="43" customWidth="1"/>
    <col min="2312" max="2313" width="5.625" style="43" customWidth="1"/>
    <col min="2314" max="2560" width="9" style="43"/>
    <col min="2561" max="2562" width="5.625" style="43" customWidth="1"/>
    <col min="2563" max="2563" width="10.75" style="43" customWidth="1"/>
    <col min="2564" max="2564" width="12.375" style="43" customWidth="1"/>
    <col min="2565" max="2565" width="12.125" style="43" customWidth="1"/>
    <col min="2566" max="2566" width="13.5" style="43" customWidth="1"/>
    <col min="2567" max="2567" width="17.25" style="43" customWidth="1"/>
    <col min="2568" max="2569" width="5.625" style="43" customWidth="1"/>
    <col min="2570" max="2816" width="9" style="43"/>
    <col min="2817" max="2818" width="5.625" style="43" customWidth="1"/>
    <col min="2819" max="2819" width="10.75" style="43" customWidth="1"/>
    <col min="2820" max="2820" width="12.375" style="43" customWidth="1"/>
    <col min="2821" max="2821" width="12.125" style="43" customWidth="1"/>
    <col min="2822" max="2822" width="13.5" style="43" customWidth="1"/>
    <col min="2823" max="2823" width="17.25" style="43" customWidth="1"/>
    <col min="2824" max="2825" width="5.625" style="43" customWidth="1"/>
    <col min="2826" max="3072" width="9" style="43"/>
    <col min="3073" max="3074" width="5.625" style="43" customWidth="1"/>
    <col min="3075" max="3075" width="10.75" style="43" customWidth="1"/>
    <col min="3076" max="3076" width="12.375" style="43" customWidth="1"/>
    <col min="3077" max="3077" width="12.125" style="43" customWidth="1"/>
    <col min="3078" max="3078" width="13.5" style="43" customWidth="1"/>
    <col min="3079" max="3079" width="17.25" style="43" customWidth="1"/>
    <col min="3080" max="3081" width="5.625" style="43" customWidth="1"/>
    <col min="3082" max="3328" width="9" style="43"/>
    <col min="3329" max="3330" width="5.625" style="43" customWidth="1"/>
    <col min="3331" max="3331" width="10.75" style="43" customWidth="1"/>
    <col min="3332" max="3332" width="12.375" style="43" customWidth="1"/>
    <col min="3333" max="3333" width="12.125" style="43" customWidth="1"/>
    <col min="3334" max="3334" width="13.5" style="43" customWidth="1"/>
    <col min="3335" max="3335" width="17.25" style="43" customWidth="1"/>
    <col min="3336" max="3337" width="5.625" style="43" customWidth="1"/>
    <col min="3338" max="3584" width="9" style="43"/>
    <col min="3585" max="3586" width="5.625" style="43" customWidth="1"/>
    <col min="3587" max="3587" width="10.75" style="43" customWidth="1"/>
    <col min="3588" max="3588" width="12.375" style="43" customWidth="1"/>
    <col min="3589" max="3589" width="12.125" style="43" customWidth="1"/>
    <col min="3590" max="3590" width="13.5" style="43" customWidth="1"/>
    <col min="3591" max="3591" width="17.25" style="43" customWidth="1"/>
    <col min="3592" max="3593" width="5.625" style="43" customWidth="1"/>
    <col min="3594" max="3840" width="9" style="43"/>
    <col min="3841" max="3842" width="5.625" style="43" customWidth="1"/>
    <col min="3843" max="3843" width="10.75" style="43" customWidth="1"/>
    <col min="3844" max="3844" width="12.375" style="43" customWidth="1"/>
    <col min="3845" max="3845" width="12.125" style="43" customWidth="1"/>
    <col min="3846" max="3846" width="13.5" style="43" customWidth="1"/>
    <col min="3847" max="3847" width="17.25" style="43" customWidth="1"/>
    <col min="3848" max="3849" width="5.625" style="43" customWidth="1"/>
    <col min="3850" max="4096" width="9" style="43"/>
    <col min="4097" max="4098" width="5.625" style="43" customWidth="1"/>
    <col min="4099" max="4099" width="10.75" style="43" customWidth="1"/>
    <col min="4100" max="4100" width="12.375" style="43" customWidth="1"/>
    <col min="4101" max="4101" width="12.125" style="43" customWidth="1"/>
    <col min="4102" max="4102" width="13.5" style="43" customWidth="1"/>
    <col min="4103" max="4103" width="17.25" style="43" customWidth="1"/>
    <col min="4104" max="4105" width="5.625" style="43" customWidth="1"/>
    <col min="4106" max="4352" width="9" style="43"/>
    <col min="4353" max="4354" width="5.625" style="43" customWidth="1"/>
    <col min="4355" max="4355" width="10.75" style="43" customWidth="1"/>
    <col min="4356" max="4356" width="12.375" style="43" customWidth="1"/>
    <col min="4357" max="4357" width="12.125" style="43" customWidth="1"/>
    <col min="4358" max="4358" width="13.5" style="43" customWidth="1"/>
    <col min="4359" max="4359" width="17.25" style="43" customWidth="1"/>
    <col min="4360" max="4361" width="5.625" style="43" customWidth="1"/>
    <col min="4362" max="4608" width="9" style="43"/>
    <col min="4609" max="4610" width="5.625" style="43" customWidth="1"/>
    <col min="4611" max="4611" width="10.75" style="43" customWidth="1"/>
    <col min="4612" max="4612" width="12.375" style="43" customWidth="1"/>
    <col min="4613" max="4613" width="12.125" style="43" customWidth="1"/>
    <col min="4614" max="4614" width="13.5" style="43" customWidth="1"/>
    <col min="4615" max="4615" width="17.25" style="43" customWidth="1"/>
    <col min="4616" max="4617" width="5.625" style="43" customWidth="1"/>
    <col min="4618" max="4864" width="9" style="43"/>
    <col min="4865" max="4866" width="5.625" style="43" customWidth="1"/>
    <col min="4867" max="4867" width="10.75" style="43" customWidth="1"/>
    <col min="4868" max="4868" width="12.375" style="43" customWidth="1"/>
    <col min="4869" max="4869" width="12.125" style="43" customWidth="1"/>
    <col min="4870" max="4870" width="13.5" style="43" customWidth="1"/>
    <col min="4871" max="4871" width="17.25" style="43" customWidth="1"/>
    <col min="4872" max="4873" width="5.625" style="43" customWidth="1"/>
    <col min="4874" max="5120" width="9" style="43"/>
    <col min="5121" max="5122" width="5.625" style="43" customWidth="1"/>
    <col min="5123" max="5123" width="10.75" style="43" customWidth="1"/>
    <col min="5124" max="5124" width="12.375" style="43" customWidth="1"/>
    <col min="5125" max="5125" width="12.125" style="43" customWidth="1"/>
    <col min="5126" max="5126" width="13.5" style="43" customWidth="1"/>
    <col min="5127" max="5127" width="17.25" style="43" customWidth="1"/>
    <col min="5128" max="5129" width="5.625" style="43" customWidth="1"/>
    <col min="5130" max="5376" width="9" style="43"/>
    <col min="5377" max="5378" width="5.625" style="43" customWidth="1"/>
    <col min="5379" max="5379" width="10.75" style="43" customWidth="1"/>
    <col min="5380" max="5380" width="12.375" style="43" customWidth="1"/>
    <col min="5381" max="5381" width="12.125" style="43" customWidth="1"/>
    <col min="5382" max="5382" width="13.5" style="43" customWidth="1"/>
    <col min="5383" max="5383" width="17.25" style="43" customWidth="1"/>
    <col min="5384" max="5385" width="5.625" style="43" customWidth="1"/>
    <col min="5386" max="5632" width="9" style="43"/>
    <col min="5633" max="5634" width="5.625" style="43" customWidth="1"/>
    <col min="5635" max="5635" width="10.75" style="43" customWidth="1"/>
    <col min="5636" max="5636" width="12.375" style="43" customWidth="1"/>
    <col min="5637" max="5637" width="12.125" style="43" customWidth="1"/>
    <col min="5638" max="5638" width="13.5" style="43" customWidth="1"/>
    <col min="5639" max="5639" width="17.25" style="43" customWidth="1"/>
    <col min="5640" max="5641" width="5.625" style="43" customWidth="1"/>
    <col min="5642" max="5888" width="9" style="43"/>
    <col min="5889" max="5890" width="5.625" style="43" customWidth="1"/>
    <col min="5891" max="5891" width="10.75" style="43" customWidth="1"/>
    <col min="5892" max="5892" width="12.375" style="43" customWidth="1"/>
    <col min="5893" max="5893" width="12.125" style="43" customWidth="1"/>
    <col min="5894" max="5894" width="13.5" style="43" customWidth="1"/>
    <col min="5895" max="5895" width="17.25" style="43" customWidth="1"/>
    <col min="5896" max="5897" width="5.625" style="43" customWidth="1"/>
    <col min="5898" max="6144" width="9" style="43"/>
    <col min="6145" max="6146" width="5.625" style="43" customWidth="1"/>
    <col min="6147" max="6147" width="10.75" style="43" customWidth="1"/>
    <col min="6148" max="6148" width="12.375" style="43" customWidth="1"/>
    <col min="6149" max="6149" width="12.125" style="43" customWidth="1"/>
    <col min="6150" max="6150" width="13.5" style="43" customWidth="1"/>
    <col min="6151" max="6151" width="17.25" style="43" customWidth="1"/>
    <col min="6152" max="6153" width="5.625" style="43" customWidth="1"/>
    <col min="6154" max="6400" width="9" style="43"/>
    <col min="6401" max="6402" width="5.625" style="43" customWidth="1"/>
    <col min="6403" max="6403" width="10.75" style="43" customWidth="1"/>
    <col min="6404" max="6404" width="12.375" style="43" customWidth="1"/>
    <col min="6405" max="6405" width="12.125" style="43" customWidth="1"/>
    <col min="6406" max="6406" width="13.5" style="43" customWidth="1"/>
    <col min="6407" max="6407" width="17.25" style="43" customWidth="1"/>
    <col min="6408" max="6409" width="5.625" style="43" customWidth="1"/>
    <col min="6410" max="6656" width="9" style="43"/>
    <col min="6657" max="6658" width="5.625" style="43" customWidth="1"/>
    <col min="6659" max="6659" width="10.75" style="43" customWidth="1"/>
    <col min="6660" max="6660" width="12.375" style="43" customWidth="1"/>
    <col min="6661" max="6661" width="12.125" style="43" customWidth="1"/>
    <col min="6662" max="6662" width="13.5" style="43" customWidth="1"/>
    <col min="6663" max="6663" width="17.25" style="43" customWidth="1"/>
    <col min="6664" max="6665" width="5.625" style="43" customWidth="1"/>
    <col min="6666" max="6912" width="9" style="43"/>
    <col min="6913" max="6914" width="5.625" style="43" customWidth="1"/>
    <col min="6915" max="6915" width="10.75" style="43" customWidth="1"/>
    <col min="6916" max="6916" width="12.375" style="43" customWidth="1"/>
    <col min="6917" max="6917" width="12.125" style="43" customWidth="1"/>
    <col min="6918" max="6918" width="13.5" style="43" customWidth="1"/>
    <col min="6919" max="6919" width="17.25" style="43" customWidth="1"/>
    <col min="6920" max="6921" width="5.625" style="43" customWidth="1"/>
    <col min="6922" max="7168" width="9" style="43"/>
    <col min="7169" max="7170" width="5.625" style="43" customWidth="1"/>
    <col min="7171" max="7171" width="10.75" style="43" customWidth="1"/>
    <col min="7172" max="7172" width="12.375" style="43" customWidth="1"/>
    <col min="7173" max="7173" width="12.125" style="43" customWidth="1"/>
    <col min="7174" max="7174" width="13.5" style="43" customWidth="1"/>
    <col min="7175" max="7175" width="17.25" style="43" customWidth="1"/>
    <col min="7176" max="7177" width="5.625" style="43" customWidth="1"/>
    <col min="7178" max="7424" width="9" style="43"/>
    <col min="7425" max="7426" width="5.625" style="43" customWidth="1"/>
    <col min="7427" max="7427" width="10.75" style="43" customWidth="1"/>
    <col min="7428" max="7428" width="12.375" style="43" customWidth="1"/>
    <col min="7429" max="7429" width="12.125" style="43" customWidth="1"/>
    <col min="7430" max="7430" width="13.5" style="43" customWidth="1"/>
    <col min="7431" max="7431" width="17.25" style="43" customWidth="1"/>
    <col min="7432" max="7433" width="5.625" style="43" customWidth="1"/>
    <col min="7434" max="7680" width="9" style="43"/>
    <col min="7681" max="7682" width="5.625" style="43" customWidth="1"/>
    <col min="7683" max="7683" width="10.75" style="43" customWidth="1"/>
    <col min="7684" max="7684" width="12.375" style="43" customWidth="1"/>
    <col min="7685" max="7685" width="12.125" style="43" customWidth="1"/>
    <col min="7686" max="7686" width="13.5" style="43" customWidth="1"/>
    <col min="7687" max="7687" width="17.25" style="43" customWidth="1"/>
    <col min="7688" max="7689" width="5.625" style="43" customWidth="1"/>
    <col min="7690" max="7936" width="9" style="43"/>
    <col min="7937" max="7938" width="5.625" style="43" customWidth="1"/>
    <col min="7939" max="7939" width="10.75" style="43" customWidth="1"/>
    <col min="7940" max="7940" width="12.375" style="43" customWidth="1"/>
    <col min="7941" max="7941" width="12.125" style="43" customWidth="1"/>
    <col min="7942" max="7942" width="13.5" style="43" customWidth="1"/>
    <col min="7943" max="7943" width="17.25" style="43" customWidth="1"/>
    <col min="7944" max="7945" width="5.625" style="43" customWidth="1"/>
    <col min="7946" max="8192" width="9" style="43"/>
    <col min="8193" max="8194" width="5.625" style="43" customWidth="1"/>
    <col min="8195" max="8195" width="10.75" style="43" customWidth="1"/>
    <col min="8196" max="8196" width="12.375" style="43" customWidth="1"/>
    <col min="8197" max="8197" width="12.125" style="43" customWidth="1"/>
    <col min="8198" max="8198" width="13.5" style="43" customWidth="1"/>
    <col min="8199" max="8199" width="17.25" style="43" customWidth="1"/>
    <col min="8200" max="8201" width="5.625" style="43" customWidth="1"/>
    <col min="8202" max="8448" width="9" style="43"/>
    <col min="8449" max="8450" width="5.625" style="43" customWidth="1"/>
    <col min="8451" max="8451" width="10.75" style="43" customWidth="1"/>
    <col min="8452" max="8452" width="12.375" style="43" customWidth="1"/>
    <col min="8453" max="8453" width="12.125" style="43" customWidth="1"/>
    <col min="8454" max="8454" width="13.5" style="43" customWidth="1"/>
    <col min="8455" max="8455" width="17.25" style="43" customWidth="1"/>
    <col min="8456" max="8457" width="5.625" style="43" customWidth="1"/>
    <col min="8458" max="8704" width="9" style="43"/>
    <col min="8705" max="8706" width="5.625" style="43" customWidth="1"/>
    <col min="8707" max="8707" width="10.75" style="43" customWidth="1"/>
    <col min="8708" max="8708" width="12.375" style="43" customWidth="1"/>
    <col min="8709" max="8709" width="12.125" style="43" customWidth="1"/>
    <col min="8710" max="8710" width="13.5" style="43" customWidth="1"/>
    <col min="8711" max="8711" width="17.25" style="43" customWidth="1"/>
    <col min="8712" max="8713" width="5.625" style="43" customWidth="1"/>
    <col min="8714" max="8960" width="9" style="43"/>
    <col min="8961" max="8962" width="5.625" style="43" customWidth="1"/>
    <col min="8963" max="8963" width="10.75" style="43" customWidth="1"/>
    <col min="8964" max="8964" width="12.375" style="43" customWidth="1"/>
    <col min="8965" max="8965" width="12.125" style="43" customWidth="1"/>
    <col min="8966" max="8966" width="13.5" style="43" customWidth="1"/>
    <col min="8967" max="8967" width="17.25" style="43" customWidth="1"/>
    <col min="8968" max="8969" width="5.625" style="43" customWidth="1"/>
    <col min="8970" max="9216" width="9" style="43"/>
    <col min="9217" max="9218" width="5.625" style="43" customWidth="1"/>
    <col min="9219" max="9219" width="10.75" style="43" customWidth="1"/>
    <col min="9220" max="9220" width="12.375" style="43" customWidth="1"/>
    <col min="9221" max="9221" width="12.125" style="43" customWidth="1"/>
    <col min="9222" max="9222" width="13.5" style="43" customWidth="1"/>
    <col min="9223" max="9223" width="17.25" style="43" customWidth="1"/>
    <col min="9224" max="9225" width="5.625" style="43" customWidth="1"/>
    <col min="9226" max="9472" width="9" style="43"/>
    <col min="9473" max="9474" width="5.625" style="43" customWidth="1"/>
    <col min="9475" max="9475" width="10.75" style="43" customWidth="1"/>
    <col min="9476" max="9476" width="12.375" style="43" customWidth="1"/>
    <col min="9477" max="9477" width="12.125" style="43" customWidth="1"/>
    <col min="9478" max="9478" width="13.5" style="43" customWidth="1"/>
    <col min="9479" max="9479" width="17.25" style="43" customWidth="1"/>
    <col min="9480" max="9481" width="5.625" style="43" customWidth="1"/>
    <col min="9482" max="9728" width="9" style="43"/>
    <col min="9729" max="9730" width="5.625" style="43" customWidth="1"/>
    <col min="9731" max="9731" width="10.75" style="43" customWidth="1"/>
    <col min="9732" max="9732" width="12.375" style="43" customWidth="1"/>
    <col min="9733" max="9733" width="12.125" style="43" customWidth="1"/>
    <col min="9734" max="9734" width="13.5" style="43" customWidth="1"/>
    <col min="9735" max="9735" width="17.25" style="43" customWidth="1"/>
    <col min="9736" max="9737" width="5.625" style="43" customWidth="1"/>
    <col min="9738" max="9984" width="9" style="43"/>
    <col min="9985" max="9986" width="5.625" style="43" customWidth="1"/>
    <col min="9987" max="9987" width="10.75" style="43" customWidth="1"/>
    <col min="9988" max="9988" width="12.375" style="43" customWidth="1"/>
    <col min="9989" max="9989" width="12.125" style="43" customWidth="1"/>
    <col min="9990" max="9990" width="13.5" style="43" customWidth="1"/>
    <col min="9991" max="9991" width="17.25" style="43" customWidth="1"/>
    <col min="9992" max="9993" width="5.625" style="43" customWidth="1"/>
    <col min="9994" max="10240" width="9" style="43"/>
    <col min="10241" max="10242" width="5.625" style="43" customWidth="1"/>
    <col min="10243" max="10243" width="10.75" style="43" customWidth="1"/>
    <col min="10244" max="10244" width="12.375" style="43" customWidth="1"/>
    <col min="10245" max="10245" width="12.125" style="43" customWidth="1"/>
    <col min="10246" max="10246" width="13.5" style="43" customWidth="1"/>
    <col min="10247" max="10247" width="17.25" style="43" customWidth="1"/>
    <col min="10248" max="10249" width="5.625" style="43" customWidth="1"/>
    <col min="10250" max="10496" width="9" style="43"/>
    <col min="10497" max="10498" width="5.625" style="43" customWidth="1"/>
    <col min="10499" max="10499" width="10.75" style="43" customWidth="1"/>
    <col min="10500" max="10500" width="12.375" style="43" customWidth="1"/>
    <col min="10501" max="10501" width="12.125" style="43" customWidth="1"/>
    <col min="10502" max="10502" width="13.5" style="43" customWidth="1"/>
    <col min="10503" max="10503" width="17.25" style="43" customWidth="1"/>
    <col min="10504" max="10505" width="5.625" style="43" customWidth="1"/>
    <col min="10506" max="10752" width="9" style="43"/>
    <col min="10753" max="10754" width="5.625" style="43" customWidth="1"/>
    <col min="10755" max="10755" width="10.75" style="43" customWidth="1"/>
    <col min="10756" max="10756" width="12.375" style="43" customWidth="1"/>
    <col min="10757" max="10757" width="12.125" style="43" customWidth="1"/>
    <col min="10758" max="10758" width="13.5" style="43" customWidth="1"/>
    <col min="10759" max="10759" width="17.25" style="43" customWidth="1"/>
    <col min="10760" max="10761" width="5.625" style="43" customWidth="1"/>
    <col min="10762" max="11008" width="9" style="43"/>
    <col min="11009" max="11010" width="5.625" style="43" customWidth="1"/>
    <col min="11011" max="11011" width="10.75" style="43" customWidth="1"/>
    <col min="11012" max="11012" width="12.375" style="43" customWidth="1"/>
    <col min="11013" max="11013" width="12.125" style="43" customWidth="1"/>
    <col min="11014" max="11014" width="13.5" style="43" customWidth="1"/>
    <col min="11015" max="11015" width="17.25" style="43" customWidth="1"/>
    <col min="11016" max="11017" width="5.625" style="43" customWidth="1"/>
    <col min="11018" max="11264" width="9" style="43"/>
    <col min="11265" max="11266" width="5.625" style="43" customWidth="1"/>
    <col min="11267" max="11267" width="10.75" style="43" customWidth="1"/>
    <col min="11268" max="11268" width="12.375" style="43" customWidth="1"/>
    <col min="11269" max="11269" width="12.125" style="43" customWidth="1"/>
    <col min="11270" max="11270" width="13.5" style="43" customWidth="1"/>
    <col min="11271" max="11271" width="17.25" style="43" customWidth="1"/>
    <col min="11272" max="11273" width="5.625" style="43" customWidth="1"/>
    <col min="11274" max="11520" width="9" style="43"/>
    <col min="11521" max="11522" width="5.625" style="43" customWidth="1"/>
    <col min="11523" max="11523" width="10.75" style="43" customWidth="1"/>
    <col min="11524" max="11524" width="12.375" style="43" customWidth="1"/>
    <col min="11525" max="11525" width="12.125" style="43" customWidth="1"/>
    <col min="11526" max="11526" width="13.5" style="43" customWidth="1"/>
    <col min="11527" max="11527" width="17.25" style="43" customWidth="1"/>
    <col min="11528" max="11529" width="5.625" style="43" customWidth="1"/>
    <col min="11530" max="11776" width="9" style="43"/>
    <col min="11777" max="11778" width="5.625" style="43" customWidth="1"/>
    <col min="11779" max="11779" width="10.75" style="43" customWidth="1"/>
    <col min="11780" max="11780" width="12.375" style="43" customWidth="1"/>
    <col min="11781" max="11781" width="12.125" style="43" customWidth="1"/>
    <col min="11782" max="11782" width="13.5" style="43" customWidth="1"/>
    <col min="11783" max="11783" width="17.25" style="43" customWidth="1"/>
    <col min="11784" max="11785" width="5.625" style="43" customWidth="1"/>
    <col min="11786" max="12032" width="9" style="43"/>
    <col min="12033" max="12034" width="5.625" style="43" customWidth="1"/>
    <col min="12035" max="12035" width="10.75" style="43" customWidth="1"/>
    <col min="12036" max="12036" width="12.375" style="43" customWidth="1"/>
    <col min="12037" max="12037" width="12.125" style="43" customWidth="1"/>
    <col min="12038" max="12038" width="13.5" style="43" customWidth="1"/>
    <col min="12039" max="12039" width="17.25" style="43" customWidth="1"/>
    <col min="12040" max="12041" width="5.625" style="43" customWidth="1"/>
    <col min="12042" max="12288" width="9" style="43"/>
    <col min="12289" max="12290" width="5.625" style="43" customWidth="1"/>
    <col min="12291" max="12291" width="10.75" style="43" customWidth="1"/>
    <col min="12292" max="12292" width="12.375" style="43" customWidth="1"/>
    <col min="12293" max="12293" width="12.125" style="43" customWidth="1"/>
    <col min="12294" max="12294" width="13.5" style="43" customWidth="1"/>
    <col min="12295" max="12295" width="17.25" style="43" customWidth="1"/>
    <col min="12296" max="12297" width="5.625" style="43" customWidth="1"/>
    <col min="12298" max="12544" width="9" style="43"/>
    <col min="12545" max="12546" width="5.625" style="43" customWidth="1"/>
    <col min="12547" max="12547" width="10.75" style="43" customWidth="1"/>
    <col min="12548" max="12548" width="12.375" style="43" customWidth="1"/>
    <col min="12549" max="12549" width="12.125" style="43" customWidth="1"/>
    <col min="12550" max="12550" width="13.5" style="43" customWidth="1"/>
    <col min="12551" max="12551" width="17.25" style="43" customWidth="1"/>
    <col min="12552" max="12553" width="5.625" style="43" customWidth="1"/>
    <col min="12554" max="12800" width="9" style="43"/>
    <col min="12801" max="12802" width="5.625" style="43" customWidth="1"/>
    <col min="12803" max="12803" width="10.75" style="43" customWidth="1"/>
    <col min="12804" max="12804" width="12.375" style="43" customWidth="1"/>
    <col min="12805" max="12805" width="12.125" style="43" customWidth="1"/>
    <col min="12806" max="12806" width="13.5" style="43" customWidth="1"/>
    <col min="12807" max="12807" width="17.25" style="43" customWidth="1"/>
    <col min="12808" max="12809" width="5.625" style="43" customWidth="1"/>
    <col min="12810" max="13056" width="9" style="43"/>
    <col min="13057" max="13058" width="5.625" style="43" customWidth="1"/>
    <col min="13059" max="13059" width="10.75" style="43" customWidth="1"/>
    <col min="13060" max="13060" width="12.375" style="43" customWidth="1"/>
    <col min="13061" max="13061" width="12.125" style="43" customWidth="1"/>
    <col min="13062" max="13062" width="13.5" style="43" customWidth="1"/>
    <col min="13063" max="13063" width="17.25" style="43" customWidth="1"/>
    <col min="13064" max="13065" width="5.625" style="43" customWidth="1"/>
    <col min="13066" max="13312" width="9" style="43"/>
    <col min="13313" max="13314" width="5.625" style="43" customWidth="1"/>
    <col min="13315" max="13315" width="10.75" style="43" customWidth="1"/>
    <col min="13316" max="13316" width="12.375" style="43" customWidth="1"/>
    <col min="13317" max="13317" width="12.125" style="43" customWidth="1"/>
    <col min="13318" max="13318" width="13.5" style="43" customWidth="1"/>
    <col min="13319" max="13319" width="17.25" style="43" customWidth="1"/>
    <col min="13320" max="13321" width="5.625" style="43" customWidth="1"/>
    <col min="13322" max="13568" width="9" style="43"/>
    <col min="13569" max="13570" width="5.625" style="43" customWidth="1"/>
    <col min="13571" max="13571" width="10.75" style="43" customWidth="1"/>
    <col min="13572" max="13572" width="12.375" style="43" customWidth="1"/>
    <col min="13573" max="13573" width="12.125" style="43" customWidth="1"/>
    <col min="13574" max="13574" width="13.5" style="43" customWidth="1"/>
    <col min="13575" max="13575" width="17.25" style="43" customWidth="1"/>
    <col min="13576" max="13577" width="5.625" style="43" customWidth="1"/>
    <col min="13578" max="13824" width="9" style="43"/>
    <col min="13825" max="13826" width="5.625" style="43" customWidth="1"/>
    <col min="13827" max="13827" width="10.75" style="43" customWidth="1"/>
    <col min="13828" max="13828" width="12.375" style="43" customWidth="1"/>
    <col min="13829" max="13829" width="12.125" style="43" customWidth="1"/>
    <col min="13830" max="13830" width="13.5" style="43" customWidth="1"/>
    <col min="13831" max="13831" width="17.25" style="43" customWidth="1"/>
    <col min="13832" max="13833" width="5.625" style="43" customWidth="1"/>
    <col min="13834" max="14080" width="9" style="43"/>
    <col min="14081" max="14082" width="5.625" style="43" customWidth="1"/>
    <col min="14083" max="14083" width="10.75" style="43" customWidth="1"/>
    <col min="14084" max="14084" width="12.375" style="43" customWidth="1"/>
    <col min="14085" max="14085" width="12.125" style="43" customWidth="1"/>
    <col min="14086" max="14086" width="13.5" style="43" customWidth="1"/>
    <col min="14087" max="14087" width="17.25" style="43" customWidth="1"/>
    <col min="14088" max="14089" width="5.625" style="43" customWidth="1"/>
    <col min="14090" max="14336" width="9" style="43"/>
    <col min="14337" max="14338" width="5.625" style="43" customWidth="1"/>
    <col min="14339" max="14339" width="10.75" style="43" customWidth="1"/>
    <col min="14340" max="14340" width="12.375" style="43" customWidth="1"/>
    <col min="14341" max="14341" width="12.125" style="43" customWidth="1"/>
    <col min="14342" max="14342" width="13.5" style="43" customWidth="1"/>
    <col min="14343" max="14343" width="17.25" style="43" customWidth="1"/>
    <col min="14344" max="14345" width="5.625" style="43" customWidth="1"/>
    <col min="14346" max="14592" width="9" style="43"/>
    <col min="14593" max="14594" width="5.625" style="43" customWidth="1"/>
    <col min="14595" max="14595" width="10.75" style="43" customWidth="1"/>
    <col min="14596" max="14596" width="12.375" style="43" customWidth="1"/>
    <col min="14597" max="14597" width="12.125" style="43" customWidth="1"/>
    <col min="14598" max="14598" width="13.5" style="43" customWidth="1"/>
    <col min="14599" max="14599" width="17.25" style="43" customWidth="1"/>
    <col min="14600" max="14601" width="5.625" style="43" customWidth="1"/>
    <col min="14602" max="14848" width="9" style="43"/>
    <col min="14849" max="14850" width="5.625" style="43" customWidth="1"/>
    <col min="14851" max="14851" width="10.75" style="43" customWidth="1"/>
    <col min="14852" max="14852" width="12.375" style="43" customWidth="1"/>
    <col min="14853" max="14853" width="12.125" style="43" customWidth="1"/>
    <col min="14854" max="14854" width="13.5" style="43" customWidth="1"/>
    <col min="14855" max="14855" width="17.25" style="43" customWidth="1"/>
    <col min="14856" max="14857" width="5.625" style="43" customWidth="1"/>
    <col min="14858" max="15104" width="9" style="43"/>
    <col min="15105" max="15106" width="5.625" style="43" customWidth="1"/>
    <col min="15107" max="15107" width="10.75" style="43" customWidth="1"/>
    <col min="15108" max="15108" width="12.375" style="43" customWidth="1"/>
    <col min="15109" max="15109" width="12.125" style="43" customWidth="1"/>
    <col min="15110" max="15110" width="13.5" style="43" customWidth="1"/>
    <col min="15111" max="15111" width="17.25" style="43" customWidth="1"/>
    <col min="15112" max="15113" width="5.625" style="43" customWidth="1"/>
    <col min="15114" max="15360" width="9" style="43"/>
    <col min="15361" max="15362" width="5.625" style="43" customWidth="1"/>
    <col min="15363" max="15363" width="10.75" style="43" customWidth="1"/>
    <col min="15364" max="15364" width="12.375" style="43" customWidth="1"/>
    <col min="15365" max="15365" width="12.125" style="43" customWidth="1"/>
    <col min="15366" max="15366" width="13.5" style="43" customWidth="1"/>
    <col min="15367" max="15367" width="17.25" style="43" customWidth="1"/>
    <col min="15368" max="15369" width="5.625" style="43" customWidth="1"/>
    <col min="15370" max="15616" width="9" style="43"/>
    <col min="15617" max="15618" width="5.625" style="43" customWidth="1"/>
    <col min="15619" max="15619" width="10.75" style="43" customWidth="1"/>
    <col min="15620" max="15620" width="12.375" style="43" customWidth="1"/>
    <col min="15621" max="15621" width="12.125" style="43" customWidth="1"/>
    <col min="15622" max="15622" width="13.5" style="43" customWidth="1"/>
    <col min="15623" max="15623" width="17.25" style="43" customWidth="1"/>
    <col min="15624" max="15625" width="5.625" style="43" customWidth="1"/>
    <col min="15626" max="15872" width="9" style="43"/>
    <col min="15873" max="15874" width="5.625" style="43" customWidth="1"/>
    <col min="15875" max="15875" width="10.75" style="43" customWidth="1"/>
    <col min="15876" max="15876" width="12.375" style="43" customWidth="1"/>
    <col min="15877" max="15877" width="12.125" style="43" customWidth="1"/>
    <col min="15878" max="15878" width="13.5" style="43" customWidth="1"/>
    <col min="15879" max="15879" width="17.25" style="43" customWidth="1"/>
    <col min="15880" max="15881" width="5.625" style="43" customWidth="1"/>
    <col min="15882" max="16128" width="9" style="43"/>
    <col min="16129" max="16130" width="5.625" style="43" customWidth="1"/>
    <col min="16131" max="16131" width="10.75" style="43" customWidth="1"/>
    <col min="16132" max="16132" width="12.375" style="43" customWidth="1"/>
    <col min="16133" max="16133" width="12.125" style="43" customWidth="1"/>
    <col min="16134" max="16134" width="13.5" style="43" customWidth="1"/>
    <col min="16135" max="16135" width="17.25" style="43" customWidth="1"/>
    <col min="16136" max="16137" width="5.625" style="43" customWidth="1"/>
    <col min="16138" max="16384" width="9" style="43"/>
  </cols>
  <sheetData>
    <row r="1" spans="2:8" ht="34.5" customHeight="1" thickBot="1"/>
    <row r="2" spans="2:8" s="44" customFormat="1" ht="30" customHeight="1" thickTop="1">
      <c r="B2" s="48"/>
      <c r="C2" s="60" t="s">
        <v>70</v>
      </c>
      <c r="D2" s="49"/>
      <c r="E2" s="49"/>
      <c r="F2" s="49"/>
      <c r="G2" s="49"/>
      <c r="H2" s="50"/>
    </row>
    <row r="3" spans="2:8" ht="15" customHeight="1">
      <c r="B3" s="51"/>
      <c r="C3" s="52"/>
      <c r="D3" s="52"/>
      <c r="E3" s="52"/>
      <c r="F3" s="52"/>
      <c r="G3" s="52"/>
      <c r="H3" s="53"/>
    </row>
    <row r="4" spans="2:8" ht="30" customHeight="1">
      <c r="B4" s="51"/>
      <c r="C4" s="356" t="s">
        <v>16</v>
      </c>
      <c r="D4" s="357"/>
      <c r="E4" s="358"/>
      <c r="F4" s="57" t="s">
        <v>44</v>
      </c>
      <c r="G4" s="57" t="s">
        <v>45</v>
      </c>
      <c r="H4" s="53"/>
    </row>
    <row r="5" spans="2:8" ht="30" customHeight="1">
      <c r="B5" s="51"/>
      <c r="C5" s="359" t="s">
        <v>17</v>
      </c>
      <c r="D5" s="359"/>
      <c r="E5" s="61">
        <f>料金算定!E11</f>
        <v>0</v>
      </c>
      <c r="F5" s="64">
        <f>IF(E5=C12,D12,IF(E5=C13,D13,IF(E5=C14,D14,IF(E5=C15,D15,IF(E5=C16,D16,IF(E5=C17,D17,IF(E5=C18,D18,IF(E5=C19,D19,0))))))))</f>
        <v>0</v>
      </c>
      <c r="G5" s="360">
        <f>F5+ROUNDDOWN((F7*E7),0)</f>
        <v>0</v>
      </c>
      <c r="H5" s="53"/>
    </row>
    <row r="6" spans="2:8" ht="30" customHeight="1">
      <c r="B6" s="51"/>
      <c r="C6" s="363" t="s">
        <v>18</v>
      </c>
      <c r="D6" s="359"/>
      <c r="E6" s="62">
        <f>料金算定!E19</f>
        <v>0</v>
      </c>
      <c r="F6" s="58"/>
      <c r="G6" s="361"/>
      <c r="H6" s="53"/>
    </row>
    <row r="7" spans="2:8" ht="30" customHeight="1">
      <c r="B7" s="51"/>
      <c r="C7" s="59"/>
      <c r="D7" s="57" t="s">
        <v>19</v>
      </c>
      <c r="E7" s="63">
        <f>E6</f>
        <v>0</v>
      </c>
      <c r="F7" s="64">
        <f>IF(31&lt;=E7,D24,IF(21&lt;=E7,D23,IF(11&lt;=E7,D22,IF(1&lt;=E7,D21,0))))</f>
        <v>0</v>
      </c>
      <c r="G7" s="362"/>
      <c r="H7" s="53"/>
    </row>
    <row r="8" spans="2:8" ht="15" customHeight="1" thickBot="1">
      <c r="B8" s="54"/>
      <c r="C8" s="55"/>
      <c r="D8" s="55"/>
      <c r="E8" s="55"/>
      <c r="F8" s="55"/>
      <c r="G8" s="55"/>
      <c r="H8" s="56"/>
    </row>
    <row r="9" spans="2:8" ht="16.5" thickTop="1"/>
    <row r="11" spans="2:8">
      <c r="D11" s="66">
        <v>1.07</v>
      </c>
      <c r="E11" s="67" t="s">
        <v>54</v>
      </c>
    </row>
    <row r="12" spans="2:8">
      <c r="C12" s="45">
        <v>13</v>
      </c>
      <c r="D12" s="65">
        <f>ROUNDDOWN(E12*$D$11,0)</f>
        <v>941</v>
      </c>
      <c r="E12" s="129">
        <v>880</v>
      </c>
    </row>
    <row r="13" spans="2:8">
      <c r="C13" s="45">
        <v>20</v>
      </c>
      <c r="D13" s="65">
        <f t="shared" ref="D13:D19" si="0">ROUNDDOWN(E13*$D$11,0)</f>
        <v>2129</v>
      </c>
      <c r="E13" s="129">
        <v>1990</v>
      </c>
    </row>
    <row r="14" spans="2:8">
      <c r="C14" s="45">
        <v>25</v>
      </c>
      <c r="D14" s="65">
        <f t="shared" si="0"/>
        <v>3434</v>
      </c>
      <c r="E14" s="129">
        <v>3210</v>
      </c>
    </row>
    <row r="15" spans="2:8">
      <c r="C15" s="45">
        <v>30</v>
      </c>
      <c r="D15" s="65">
        <f t="shared" si="0"/>
        <v>4986</v>
      </c>
      <c r="E15" s="129">
        <v>4660</v>
      </c>
    </row>
    <row r="16" spans="2:8">
      <c r="C16" s="45">
        <v>40</v>
      </c>
      <c r="D16" s="65">
        <f t="shared" si="0"/>
        <v>8902</v>
      </c>
      <c r="E16" s="129">
        <v>8320</v>
      </c>
    </row>
    <row r="17" spans="3:5">
      <c r="C17" s="45">
        <v>50</v>
      </c>
      <c r="D17" s="65">
        <f t="shared" si="0"/>
        <v>13535</v>
      </c>
      <c r="E17" s="129">
        <v>12650</v>
      </c>
    </row>
    <row r="18" spans="3:5">
      <c r="C18" s="45">
        <v>75</v>
      </c>
      <c r="D18" s="65">
        <f t="shared" si="0"/>
        <v>30880</v>
      </c>
      <c r="E18" s="129">
        <v>28860</v>
      </c>
    </row>
    <row r="19" spans="3:5">
      <c r="C19" s="45">
        <v>100</v>
      </c>
      <c r="D19" s="65">
        <f t="shared" si="0"/>
        <v>47508</v>
      </c>
      <c r="E19" s="129">
        <v>44400</v>
      </c>
    </row>
    <row r="21" spans="3:5">
      <c r="C21" s="46" t="s">
        <v>20</v>
      </c>
      <c r="D21" s="65">
        <f t="shared" ref="D21:D24" si="1">ROUNDDOWN(E21*$D$11,0)</f>
        <v>57</v>
      </c>
      <c r="E21" s="47">
        <v>54</v>
      </c>
    </row>
    <row r="22" spans="3:5">
      <c r="C22" s="46" t="s">
        <v>21</v>
      </c>
      <c r="D22" s="65">
        <f t="shared" si="1"/>
        <v>75</v>
      </c>
      <c r="E22" s="47">
        <v>71</v>
      </c>
    </row>
    <row r="23" spans="3:5">
      <c r="C23" s="46" t="s">
        <v>22</v>
      </c>
      <c r="D23" s="65">
        <f t="shared" si="1"/>
        <v>102</v>
      </c>
      <c r="E23" s="47">
        <v>96</v>
      </c>
    </row>
    <row r="24" spans="3:5">
      <c r="C24" s="46" t="s">
        <v>27</v>
      </c>
      <c r="D24" s="65">
        <f t="shared" si="1"/>
        <v>123</v>
      </c>
      <c r="E24" s="47">
        <v>115</v>
      </c>
    </row>
    <row r="25" spans="3:5">
      <c r="C25" s="46"/>
      <c r="D25" s="65"/>
      <c r="E25" s="47"/>
    </row>
    <row r="26" spans="3:5">
      <c r="C26" s="46"/>
      <c r="D26" s="65"/>
      <c r="E26" s="47"/>
    </row>
  </sheetData>
  <mergeCells count="4">
    <mergeCell ref="C4:E4"/>
    <mergeCell ref="C5:D5"/>
    <mergeCell ref="G5:G7"/>
    <mergeCell ref="C6:D6"/>
  </mergeCells>
  <phoneticPr fontId="9"/>
  <dataValidations count="1">
    <dataValidation type="list" allowBlank="1" showInputMessage="1" showErrorMessage="1" sqref="WVM982990 JA5 SW5 ACS5 AMO5 AWK5 BGG5 BQC5 BZY5 CJU5 CTQ5 DDM5 DNI5 DXE5 EHA5 EQW5 FAS5 FKO5 FUK5 GEG5 GOC5 GXY5 HHU5 HRQ5 IBM5 ILI5 IVE5 JFA5 JOW5 JYS5 KIO5 KSK5 LCG5 LMC5 LVY5 MFU5 MPQ5 MZM5 NJI5 NTE5 ODA5 OMW5 OWS5 PGO5 PQK5 QAG5 QKC5 QTY5 RDU5 RNQ5 RXM5 SHI5 SRE5 TBA5 TKW5 TUS5 UEO5 UOK5 UYG5 VIC5 VRY5 WBU5 WLQ5 WVM5 E65486 JA65486 SW65486 ACS65486 AMO65486 AWK65486 BGG65486 BQC65486 BZY65486 CJU65486 CTQ65486 DDM65486 DNI65486 DXE65486 EHA65486 EQW65486 FAS65486 FKO65486 FUK65486 GEG65486 GOC65486 GXY65486 HHU65486 HRQ65486 IBM65486 ILI65486 IVE65486 JFA65486 JOW65486 JYS65486 KIO65486 KSK65486 LCG65486 LMC65486 LVY65486 MFU65486 MPQ65486 MZM65486 NJI65486 NTE65486 ODA65486 OMW65486 OWS65486 PGO65486 PQK65486 QAG65486 QKC65486 QTY65486 RDU65486 RNQ65486 RXM65486 SHI65486 SRE65486 TBA65486 TKW65486 TUS65486 UEO65486 UOK65486 UYG65486 VIC65486 VRY65486 WBU65486 WLQ65486 WVM65486 E131022 JA131022 SW131022 ACS131022 AMO131022 AWK131022 BGG131022 BQC131022 BZY131022 CJU131022 CTQ131022 DDM131022 DNI131022 DXE131022 EHA131022 EQW131022 FAS131022 FKO131022 FUK131022 GEG131022 GOC131022 GXY131022 HHU131022 HRQ131022 IBM131022 ILI131022 IVE131022 JFA131022 JOW131022 JYS131022 KIO131022 KSK131022 LCG131022 LMC131022 LVY131022 MFU131022 MPQ131022 MZM131022 NJI131022 NTE131022 ODA131022 OMW131022 OWS131022 PGO131022 PQK131022 QAG131022 QKC131022 QTY131022 RDU131022 RNQ131022 RXM131022 SHI131022 SRE131022 TBA131022 TKW131022 TUS131022 UEO131022 UOK131022 UYG131022 VIC131022 VRY131022 WBU131022 WLQ131022 WVM131022 E196558 JA196558 SW196558 ACS196558 AMO196558 AWK196558 BGG196558 BQC196558 BZY196558 CJU196558 CTQ196558 DDM196558 DNI196558 DXE196558 EHA196558 EQW196558 FAS196558 FKO196558 FUK196558 GEG196558 GOC196558 GXY196558 HHU196558 HRQ196558 IBM196558 ILI196558 IVE196558 JFA196558 JOW196558 JYS196558 KIO196558 KSK196558 LCG196558 LMC196558 LVY196558 MFU196558 MPQ196558 MZM196558 NJI196558 NTE196558 ODA196558 OMW196558 OWS196558 PGO196558 PQK196558 QAG196558 QKC196558 QTY196558 RDU196558 RNQ196558 RXM196558 SHI196558 SRE196558 TBA196558 TKW196558 TUS196558 UEO196558 UOK196558 UYG196558 VIC196558 VRY196558 WBU196558 WLQ196558 WVM196558 E262094 JA262094 SW262094 ACS262094 AMO262094 AWK262094 BGG262094 BQC262094 BZY262094 CJU262094 CTQ262094 DDM262094 DNI262094 DXE262094 EHA262094 EQW262094 FAS262094 FKO262094 FUK262094 GEG262094 GOC262094 GXY262094 HHU262094 HRQ262094 IBM262094 ILI262094 IVE262094 JFA262094 JOW262094 JYS262094 KIO262094 KSK262094 LCG262094 LMC262094 LVY262094 MFU262094 MPQ262094 MZM262094 NJI262094 NTE262094 ODA262094 OMW262094 OWS262094 PGO262094 PQK262094 QAG262094 QKC262094 QTY262094 RDU262094 RNQ262094 RXM262094 SHI262094 SRE262094 TBA262094 TKW262094 TUS262094 UEO262094 UOK262094 UYG262094 VIC262094 VRY262094 WBU262094 WLQ262094 WVM262094 E327630 JA327630 SW327630 ACS327630 AMO327630 AWK327630 BGG327630 BQC327630 BZY327630 CJU327630 CTQ327630 DDM327630 DNI327630 DXE327630 EHA327630 EQW327630 FAS327630 FKO327630 FUK327630 GEG327630 GOC327630 GXY327630 HHU327630 HRQ327630 IBM327630 ILI327630 IVE327630 JFA327630 JOW327630 JYS327630 KIO327630 KSK327630 LCG327630 LMC327630 LVY327630 MFU327630 MPQ327630 MZM327630 NJI327630 NTE327630 ODA327630 OMW327630 OWS327630 PGO327630 PQK327630 QAG327630 QKC327630 QTY327630 RDU327630 RNQ327630 RXM327630 SHI327630 SRE327630 TBA327630 TKW327630 TUS327630 UEO327630 UOK327630 UYG327630 VIC327630 VRY327630 WBU327630 WLQ327630 WVM327630 E393166 JA393166 SW393166 ACS393166 AMO393166 AWK393166 BGG393166 BQC393166 BZY393166 CJU393166 CTQ393166 DDM393166 DNI393166 DXE393166 EHA393166 EQW393166 FAS393166 FKO393166 FUK393166 GEG393166 GOC393166 GXY393166 HHU393166 HRQ393166 IBM393166 ILI393166 IVE393166 JFA393166 JOW393166 JYS393166 KIO393166 KSK393166 LCG393166 LMC393166 LVY393166 MFU393166 MPQ393166 MZM393166 NJI393166 NTE393166 ODA393166 OMW393166 OWS393166 PGO393166 PQK393166 QAG393166 QKC393166 QTY393166 RDU393166 RNQ393166 RXM393166 SHI393166 SRE393166 TBA393166 TKW393166 TUS393166 UEO393166 UOK393166 UYG393166 VIC393166 VRY393166 WBU393166 WLQ393166 WVM393166 E458702 JA458702 SW458702 ACS458702 AMO458702 AWK458702 BGG458702 BQC458702 BZY458702 CJU458702 CTQ458702 DDM458702 DNI458702 DXE458702 EHA458702 EQW458702 FAS458702 FKO458702 FUK458702 GEG458702 GOC458702 GXY458702 HHU458702 HRQ458702 IBM458702 ILI458702 IVE458702 JFA458702 JOW458702 JYS458702 KIO458702 KSK458702 LCG458702 LMC458702 LVY458702 MFU458702 MPQ458702 MZM458702 NJI458702 NTE458702 ODA458702 OMW458702 OWS458702 PGO458702 PQK458702 QAG458702 QKC458702 QTY458702 RDU458702 RNQ458702 RXM458702 SHI458702 SRE458702 TBA458702 TKW458702 TUS458702 UEO458702 UOK458702 UYG458702 VIC458702 VRY458702 WBU458702 WLQ458702 WVM458702 E524238 JA524238 SW524238 ACS524238 AMO524238 AWK524238 BGG524238 BQC524238 BZY524238 CJU524238 CTQ524238 DDM524238 DNI524238 DXE524238 EHA524238 EQW524238 FAS524238 FKO524238 FUK524238 GEG524238 GOC524238 GXY524238 HHU524238 HRQ524238 IBM524238 ILI524238 IVE524238 JFA524238 JOW524238 JYS524238 KIO524238 KSK524238 LCG524238 LMC524238 LVY524238 MFU524238 MPQ524238 MZM524238 NJI524238 NTE524238 ODA524238 OMW524238 OWS524238 PGO524238 PQK524238 QAG524238 QKC524238 QTY524238 RDU524238 RNQ524238 RXM524238 SHI524238 SRE524238 TBA524238 TKW524238 TUS524238 UEO524238 UOK524238 UYG524238 VIC524238 VRY524238 WBU524238 WLQ524238 WVM524238 E589774 JA589774 SW589774 ACS589774 AMO589774 AWK589774 BGG589774 BQC589774 BZY589774 CJU589774 CTQ589774 DDM589774 DNI589774 DXE589774 EHA589774 EQW589774 FAS589774 FKO589774 FUK589774 GEG589774 GOC589774 GXY589774 HHU589774 HRQ589774 IBM589774 ILI589774 IVE589774 JFA589774 JOW589774 JYS589774 KIO589774 KSK589774 LCG589774 LMC589774 LVY589774 MFU589774 MPQ589774 MZM589774 NJI589774 NTE589774 ODA589774 OMW589774 OWS589774 PGO589774 PQK589774 QAG589774 QKC589774 QTY589774 RDU589774 RNQ589774 RXM589774 SHI589774 SRE589774 TBA589774 TKW589774 TUS589774 UEO589774 UOK589774 UYG589774 VIC589774 VRY589774 WBU589774 WLQ589774 WVM589774 E655310 JA655310 SW655310 ACS655310 AMO655310 AWK655310 BGG655310 BQC655310 BZY655310 CJU655310 CTQ655310 DDM655310 DNI655310 DXE655310 EHA655310 EQW655310 FAS655310 FKO655310 FUK655310 GEG655310 GOC655310 GXY655310 HHU655310 HRQ655310 IBM655310 ILI655310 IVE655310 JFA655310 JOW655310 JYS655310 KIO655310 KSK655310 LCG655310 LMC655310 LVY655310 MFU655310 MPQ655310 MZM655310 NJI655310 NTE655310 ODA655310 OMW655310 OWS655310 PGO655310 PQK655310 QAG655310 QKC655310 QTY655310 RDU655310 RNQ655310 RXM655310 SHI655310 SRE655310 TBA655310 TKW655310 TUS655310 UEO655310 UOK655310 UYG655310 VIC655310 VRY655310 WBU655310 WLQ655310 WVM655310 E720846 JA720846 SW720846 ACS720846 AMO720846 AWK720846 BGG720846 BQC720846 BZY720846 CJU720846 CTQ720846 DDM720846 DNI720846 DXE720846 EHA720846 EQW720846 FAS720846 FKO720846 FUK720846 GEG720846 GOC720846 GXY720846 HHU720846 HRQ720846 IBM720846 ILI720846 IVE720846 JFA720846 JOW720846 JYS720846 KIO720846 KSK720846 LCG720846 LMC720846 LVY720846 MFU720846 MPQ720846 MZM720846 NJI720846 NTE720846 ODA720846 OMW720846 OWS720846 PGO720846 PQK720846 QAG720846 QKC720846 QTY720846 RDU720846 RNQ720846 RXM720846 SHI720846 SRE720846 TBA720846 TKW720846 TUS720846 UEO720846 UOK720846 UYG720846 VIC720846 VRY720846 WBU720846 WLQ720846 WVM720846 E786382 JA786382 SW786382 ACS786382 AMO786382 AWK786382 BGG786382 BQC786382 BZY786382 CJU786382 CTQ786382 DDM786382 DNI786382 DXE786382 EHA786382 EQW786382 FAS786382 FKO786382 FUK786382 GEG786382 GOC786382 GXY786382 HHU786382 HRQ786382 IBM786382 ILI786382 IVE786382 JFA786382 JOW786382 JYS786382 KIO786382 KSK786382 LCG786382 LMC786382 LVY786382 MFU786382 MPQ786382 MZM786382 NJI786382 NTE786382 ODA786382 OMW786382 OWS786382 PGO786382 PQK786382 QAG786382 QKC786382 QTY786382 RDU786382 RNQ786382 RXM786382 SHI786382 SRE786382 TBA786382 TKW786382 TUS786382 UEO786382 UOK786382 UYG786382 VIC786382 VRY786382 WBU786382 WLQ786382 WVM786382 E851918 JA851918 SW851918 ACS851918 AMO851918 AWK851918 BGG851918 BQC851918 BZY851918 CJU851918 CTQ851918 DDM851918 DNI851918 DXE851918 EHA851918 EQW851918 FAS851918 FKO851918 FUK851918 GEG851918 GOC851918 GXY851918 HHU851918 HRQ851918 IBM851918 ILI851918 IVE851918 JFA851918 JOW851918 JYS851918 KIO851918 KSK851918 LCG851918 LMC851918 LVY851918 MFU851918 MPQ851918 MZM851918 NJI851918 NTE851918 ODA851918 OMW851918 OWS851918 PGO851918 PQK851918 QAG851918 QKC851918 QTY851918 RDU851918 RNQ851918 RXM851918 SHI851918 SRE851918 TBA851918 TKW851918 TUS851918 UEO851918 UOK851918 UYG851918 VIC851918 VRY851918 WBU851918 WLQ851918 WVM851918 E917454 JA917454 SW917454 ACS917454 AMO917454 AWK917454 BGG917454 BQC917454 BZY917454 CJU917454 CTQ917454 DDM917454 DNI917454 DXE917454 EHA917454 EQW917454 FAS917454 FKO917454 FUK917454 GEG917454 GOC917454 GXY917454 HHU917454 HRQ917454 IBM917454 ILI917454 IVE917454 JFA917454 JOW917454 JYS917454 KIO917454 KSK917454 LCG917454 LMC917454 LVY917454 MFU917454 MPQ917454 MZM917454 NJI917454 NTE917454 ODA917454 OMW917454 OWS917454 PGO917454 PQK917454 QAG917454 QKC917454 QTY917454 RDU917454 RNQ917454 RXM917454 SHI917454 SRE917454 TBA917454 TKW917454 TUS917454 UEO917454 UOK917454 UYG917454 VIC917454 VRY917454 WBU917454 WLQ917454 WVM917454 E982990 JA982990 SW982990 ACS982990 AMO982990 AWK982990 BGG982990 BQC982990 BZY982990 CJU982990 CTQ982990 DDM982990 DNI982990 DXE982990 EHA982990 EQW982990 FAS982990 FKO982990 FUK982990 GEG982990 GOC982990 GXY982990 HHU982990 HRQ982990 IBM982990 ILI982990 IVE982990 JFA982990 JOW982990 JYS982990 KIO982990 KSK982990 LCG982990 LMC982990 LVY982990 MFU982990 MPQ982990 MZM982990 NJI982990 NTE982990 ODA982990 OMW982990 OWS982990 PGO982990 PQK982990 QAG982990 QKC982990 QTY982990 RDU982990 RNQ982990 RXM982990 SHI982990 SRE982990 TBA982990 TKW982990 TUS982990 UEO982990 UOK982990 UYG982990 VIC982990 VRY982990 WBU982990 WLQ982990" xr:uid="{6C82FBF8-E0BE-4127-B9CE-747C1B19FCAB}">
      <formula1>$C$12:$C$20</formula1>
    </dataValidation>
  </dataValidations>
  <pageMargins left="0.75" right="0.75" top="1" bottom="1" header="0.51200000000000001" footer="0.51200000000000001"/>
  <pageSetup paperSize="9" orientation="portrait" blackAndWhite="1"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12</vt:i4>
      </vt:variant>
    </vt:vector>
  </HeadingPairs>
  <TitlesOfParts>
    <vt:vector size="35" baseType="lpstr">
      <vt:lpstr>料金算定</vt:lpstr>
      <vt:lpstr>リスト</vt:lpstr>
      <vt:lpstr>下水道リスト</vt:lpstr>
      <vt:lpstr>二本松-現行</vt:lpstr>
      <vt:lpstr>岳-現行</vt:lpstr>
      <vt:lpstr>安達（家庭用)-現行</vt:lpstr>
      <vt:lpstr>安達（営業用）-現行</vt:lpstr>
      <vt:lpstr>二本松-R7</vt:lpstr>
      <vt:lpstr>岳-R7</vt:lpstr>
      <vt:lpstr>安達-R7</vt:lpstr>
      <vt:lpstr>二本松-R8</vt:lpstr>
      <vt:lpstr>岳-R8</vt:lpstr>
      <vt:lpstr>安達-R8</vt:lpstr>
      <vt:lpstr>統一</vt:lpstr>
      <vt:lpstr>岳-統一</vt:lpstr>
      <vt:lpstr>下水-二本松-現行</vt:lpstr>
      <vt:lpstr>下水-岳-現行</vt:lpstr>
      <vt:lpstr>下水-安達-現行</vt:lpstr>
      <vt:lpstr>下水-二本松-R7</vt:lpstr>
      <vt:lpstr>下水-安達-R7</vt:lpstr>
      <vt:lpstr>下水-二本松-R8</vt:lpstr>
      <vt:lpstr>下水-安達-R8</vt:lpstr>
      <vt:lpstr>下水-統一</vt:lpstr>
      <vt:lpstr>'安達（営業用）-現行'!Print_Area</vt:lpstr>
      <vt:lpstr>'安達（家庭用)-現行'!Print_Area</vt:lpstr>
      <vt:lpstr>'安達-R7'!Print_Area</vt:lpstr>
      <vt:lpstr>'安達-R8'!Print_Area</vt:lpstr>
      <vt:lpstr>'岳-R7'!Print_Area</vt:lpstr>
      <vt:lpstr>'岳-R8'!Print_Area</vt:lpstr>
      <vt:lpstr>'岳-現行'!Print_Area</vt:lpstr>
      <vt:lpstr>'岳-統一'!Print_Area</vt:lpstr>
      <vt:lpstr>統一!Print_Area</vt:lpstr>
      <vt:lpstr>'二本松-R7'!Print_Area</vt:lpstr>
      <vt:lpstr>'二本松-R8'!Print_Area</vt:lpstr>
      <vt:lpstr>'二本松-現行'!Print_Area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NH040145</dc:creator>
  <cp:lastModifiedBy>Administrator</cp:lastModifiedBy>
  <cp:lastPrinted>2024-09-11T07:49:02Z</cp:lastPrinted>
  <dcterms:created xsi:type="dcterms:W3CDTF">2015-06-05T18:19:34Z</dcterms:created>
  <dcterms:modified xsi:type="dcterms:W3CDTF">2025-02-03T06:15:58Z</dcterms:modified>
</cp:coreProperties>
</file>